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6. Пров.закупівель" sheetId="1" r:id="rId1"/>
  </sheets>
  <definedNames>
    <definedName name="_xlnm.Print_Titles" localSheetId="0">'6. Пров.закупівель'!$2:$5</definedName>
    <definedName name="_xlnm.Print_Area" localSheetId="0">'6. Пров.закупівель'!$A$1:$S$153</definedName>
  </definedNames>
  <calcPr calcId="125725"/>
</workbook>
</file>

<file path=xl/calcChain.xml><?xml version="1.0" encoding="utf-8"?>
<calcChain xmlns="http://schemas.openxmlformats.org/spreadsheetml/2006/main">
  <c r="Q177" i="1"/>
  <c r="G177"/>
  <c r="Q175"/>
  <c r="H175"/>
  <c r="G175"/>
  <c r="J175" s="1"/>
  <c r="Q169"/>
  <c r="G169" s="1"/>
  <c r="Q167"/>
  <c r="H167"/>
  <c r="G167"/>
  <c r="J167" s="1"/>
  <c r="Q165"/>
  <c r="G165" s="1"/>
  <c r="G163" s="1"/>
  <c r="O163"/>
  <c r="N163"/>
  <c r="N143"/>
  <c r="L143"/>
  <c r="J143"/>
  <c r="H143"/>
  <c r="F143"/>
  <c r="N142"/>
  <c r="L142"/>
  <c r="J142"/>
  <c r="H142"/>
  <c r="F142"/>
  <c r="N141"/>
  <c r="L141"/>
  <c r="J141"/>
  <c r="H141"/>
  <c r="F141"/>
  <c r="N140"/>
  <c r="L140"/>
  <c r="J140"/>
  <c r="H140"/>
  <c r="F140"/>
  <c r="N139"/>
  <c r="L139"/>
  <c r="J139"/>
  <c r="H139"/>
  <c r="F139"/>
  <c r="N138"/>
  <c r="L138"/>
  <c r="J138"/>
  <c r="H138"/>
  <c r="F138"/>
  <c r="N137"/>
  <c r="L137"/>
  <c r="J137"/>
  <c r="J135" s="1"/>
  <c r="J144" s="1"/>
  <c r="H137"/>
  <c r="F137"/>
  <c r="N136"/>
  <c r="N135" s="1"/>
  <c r="N144" s="1"/>
  <c r="L136"/>
  <c r="L135" s="1"/>
  <c r="L144" s="1"/>
  <c r="J136"/>
  <c r="H136"/>
  <c r="F136"/>
  <c r="F135" s="1"/>
  <c r="F144" s="1"/>
  <c r="H177" s="1"/>
  <c r="H135"/>
  <c r="H144" s="1"/>
  <c r="N132"/>
  <c r="L132"/>
  <c r="J132"/>
  <c r="J130" s="1"/>
  <c r="J133" s="1"/>
  <c r="H132"/>
  <c r="F132"/>
  <c r="N131"/>
  <c r="N130" s="1"/>
  <c r="N133" s="1"/>
  <c r="L131"/>
  <c r="L130" s="1"/>
  <c r="L133" s="1"/>
  <c r="J131"/>
  <c r="H131"/>
  <c r="F131"/>
  <c r="F130" s="1"/>
  <c r="F133" s="1"/>
  <c r="H130"/>
  <c r="H133" s="1"/>
  <c r="N127"/>
  <c r="L127"/>
  <c r="J127"/>
  <c r="H127"/>
  <c r="F127"/>
  <c r="N126"/>
  <c r="N125" s="1"/>
  <c r="N124" s="1"/>
  <c r="L126"/>
  <c r="L125" s="1"/>
  <c r="L124" s="1"/>
  <c r="J126"/>
  <c r="H126"/>
  <c r="F126"/>
  <c r="F125" s="1"/>
  <c r="F124" s="1"/>
  <c r="J125"/>
  <c r="H125"/>
  <c r="H124" s="1"/>
  <c r="J124"/>
  <c r="N123"/>
  <c r="L123"/>
  <c r="L122" s="1"/>
  <c r="J123"/>
  <c r="J122" s="1"/>
  <c r="H123"/>
  <c r="F123"/>
  <c r="N122"/>
  <c r="H122"/>
  <c r="F122"/>
  <c r="N121"/>
  <c r="N120" s="1"/>
  <c r="N119" s="1"/>
  <c r="N128" s="1"/>
  <c r="L121"/>
  <c r="J121"/>
  <c r="H121"/>
  <c r="H120" s="1"/>
  <c r="H119" s="1"/>
  <c r="F121"/>
  <c r="F120" s="1"/>
  <c r="F119" s="1"/>
  <c r="F128" s="1"/>
  <c r="L120"/>
  <c r="J120"/>
  <c r="J119" s="1"/>
  <c r="J128" s="1"/>
  <c r="L119"/>
  <c r="N116"/>
  <c r="N115" s="1"/>
  <c r="N114" s="1"/>
  <c r="L116"/>
  <c r="J116"/>
  <c r="H116"/>
  <c r="H115" s="1"/>
  <c r="H114" s="1"/>
  <c r="F116"/>
  <c r="F115" s="1"/>
  <c r="F114" s="1"/>
  <c r="L115"/>
  <c r="J115"/>
  <c r="J114" s="1"/>
  <c r="L114"/>
  <c r="N113"/>
  <c r="N112" s="1"/>
  <c r="N109" s="1"/>
  <c r="N117" s="1"/>
  <c r="L113"/>
  <c r="L112" s="1"/>
  <c r="J113"/>
  <c r="H113"/>
  <c r="F113"/>
  <c r="F112" s="1"/>
  <c r="J112"/>
  <c r="H112"/>
  <c r="N111"/>
  <c r="L111"/>
  <c r="J111"/>
  <c r="J110" s="1"/>
  <c r="J109" s="1"/>
  <c r="J117" s="1"/>
  <c r="H111"/>
  <c r="H110" s="1"/>
  <c r="H109" s="1"/>
  <c r="H117" s="1"/>
  <c r="F111"/>
  <c r="F110" s="1"/>
  <c r="N110"/>
  <c r="L110"/>
  <c r="L109" s="1"/>
  <c r="L117" s="1"/>
  <c r="N106"/>
  <c r="L106"/>
  <c r="J106"/>
  <c r="J105" s="1"/>
  <c r="H106"/>
  <c r="H105" s="1"/>
  <c r="F106"/>
  <c r="N105"/>
  <c r="L105"/>
  <c r="F105"/>
  <c r="F104"/>
  <c r="F103"/>
  <c r="F102"/>
  <c r="F101"/>
  <c r="F100"/>
  <c r="F99" s="1"/>
  <c r="F98" s="1"/>
  <c r="F107" s="1"/>
  <c r="N99"/>
  <c r="N98" s="1"/>
  <c r="N107" s="1"/>
  <c r="L99"/>
  <c r="J99"/>
  <c r="H99"/>
  <c r="H98" s="1"/>
  <c r="L98"/>
  <c r="L107" s="1"/>
  <c r="J98"/>
  <c r="J107" s="1"/>
  <c r="N95"/>
  <c r="L95"/>
  <c r="L93" s="1"/>
  <c r="J95"/>
  <c r="H95"/>
  <c r="F95"/>
  <c r="N94"/>
  <c r="N93" s="1"/>
  <c r="L94"/>
  <c r="J94"/>
  <c r="H94"/>
  <c r="H93" s="1"/>
  <c r="F94"/>
  <c r="F93" s="1"/>
  <c r="J93"/>
  <c r="N92"/>
  <c r="L92"/>
  <c r="L91" s="1"/>
  <c r="J92"/>
  <c r="J91" s="1"/>
  <c r="H92"/>
  <c r="F92"/>
  <c r="N91"/>
  <c r="H91"/>
  <c r="F91"/>
  <c r="N90"/>
  <c r="N88" s="1"/>
  <c r="L90"/>
  <c r="J90"/>
  <c r="H90"/>
  <c r="F90"/>
  <c r="F88" s="1"/>
  <c r="N89"/>
  <c r="L89"/>
  <c r="J89"/>
  <c r="J88" s="1"/>
  <c r="H89"/>
  <c r="H88" s="1"/>
  <c r="F89"/>
  <c r="L88"/>
  <c r="N87"/>
  <c r="L87"/>
  <c r="L85" s="1"/>
  <c r="L84" s="1"/>
  <c r="J87"/>
  <c r="H87"/>
  <c r="F87"/>
  <c r="N86"/>
  <c r="N85" s="1"/>
  <c r="N84" s="1"/>
  <c r="L86"/>
  <c r="J86"/>
  <c r="H86"/>
  <c r="H85" s="1"/>
  <c r="F86"/>
  <c r="F85" s="1"/>
  <c r="F84" s="1"/>
  <c r="J85"/>
  <c r="J84" s="1"/>
  <c r="N83"/>
  <c r="L83"/>
  <c r="J83"/>
  <c r="H83"/>
  <c r="F83"/>
  <c r="N82"/>
  <c r="L82"/>
  <c r="J82"/>
  <c r="H82"/>
  <c r="F82"/>
  <c r="N81"/>
  <c r="L81"/>
  <c r="J81"/>
  <c r="H81"/>
  <c r="F81"/>
  <c r="N80"/>
  <c r="L80"/>
  <c r="J80"/>
  <c r="J78" s="1"/>
  <c r="J77" s="1"/>
  <c r="H80"/>
  <c r="F80"/>
  <c r="N79"/>
  <c r="N78" s="1"/>
  <c r="N77" s="1"/>
  <c r="L79"/>
  <c r="L78" s="1"/>
  <c r="L77" s="1"/>
  <c r="J79"/>
  <c r="H79"/>
  <c r="F79"/>
  <c r="F78" s="1"/>
  <c r="F77" s="1"/>
  <c r="H78"/>
  <c r="H77" s="1"/>
  <c r="N73"/>
  <c r="N72" s="1"/>
  <c r="N71" s="1"/>
  <c r="L73"/>
  <c r="J73"/>
  <c r="H73"/>
  <c r="H72" s="1"/>
  <c r="H71" s="1"/>
  <c r="F73"/>
  <c r="F72" s="1"/>
  <c r="F71" s="1"/>
  <c r="L72"/>
  <c r="J72"/>
  <c r="J71" s="1"/>
  <c r="L71"/>
  <c r="N70"/>
  <c r="D70"/>
  <c r="D69"/>
  <c r="L69" s="1"/>
  <c r="L68"/>
  <c r="D68"/>
  <c r="N67"/>
  <c r="L67"/>
  <c r="L66" s="1"/>
  <c r="L65" s="1"/>
  <c r="E67"/>
  <c r="J66"/>
  <c r="J65" s="1"/>
  <c r="H66"/>
  <c r="H65" s="1"/>
  <c r="F66"/>
  <c r="F65"/>
  <c r="D64"/>
  <c r="L64" s="1"/>
  <c r="H63"/>
  <c r="D63"/>
  <c r="N63" s="1"/>
  <c r="J62"/>
  <c r="H62"/>
  <c r="D62"/>
  <c r="L62" s="1"/>
  <c r="F61"/>
  <c r="N60"/>
  <c r="L60"/>
  <c r="J60"/>
  <c r="H60"/>
  <c r="F60"/>
  <c r="N59"/>
  <c r="L59"/>
  <c r="J59"/>
  <c r="H59"/>
  <c r="F59"/>
  <c r="N58"/>
  <c r="L58"/>
  <c r="J58"/>
  <c r="H58"/>
  <c r="F58"/>
  <c r="N57"/>
  <c r="L57"/>
  <c r="J57"/>
  <c r="J55" s="1"/>
  <c r="H57"/>
  <c r="F57"/>
  <c r="N56"/>
  <c r="N55" s="1"/>
  <c r="L56"/>
  <c r="L55" s="1"/>
  <c r="J56"/>
  <c r="H56"/>
  <c r="F56"/>
  <c r="F55" s="1"/>
  <c r="H55"/>
  <c r="N54"/>
  <c r="L54"/>
  <c r="J54"/>
  <c r="H54"/>
  <c r="F54"/>
  <c r="N53"/>
  <c r="L53"/>
  <c r="J53"/>
  <c r="H53"/>
  <c r="F53"/>
  <c r="N52"/>
  <c r="L52"/>
  <c r="J52"/>
  <c r="H52"/>
  <c r="F52"/>
  <c r="N51"/>
  <c r="L51"/>
  <c r="J51"/>
  <c r="H51"/>
  <c r="F51"/>
  <c r="N50"/>
  <c r="L50"/>
  <c r="J50"/>
  <c r="H50"/>
  <c r="F50"/>
  <c r="N49"/>
  <c r="L49"/>
  <c r="J49"/>
  <c r="H49"/>
  <c r="F49"/>
  <c r="N48"/>
  <c r="L48"/>
  <c r="J48"/>
  <c r="H48"/>
  <c r="F48"/>
  <c r="N47"/>
  <c r="N45" s="1"/>
  <c r="L47"/>
  <c r="J47"/>
  <c r="H47"/>
  <c r="F47"/>
  <c r="F45" s="1"/>
  <c r="N46"/>
  <c r="L46"/>
  <c r="J46"/>
  <c r="J45" s="1"/>
  <c r="H46"/>
  <c r="H45" s="1"/>
  <c r="F46"/>
  <c r="L45"/>
  <c r="N44"/>
  <c r="L44"/>
  <c r="J44"/>
  <c r="H44"/>
  <c r="F44"/>
  <c r="N43"/>
  <c r="L43"/>
  <c r="J43"/>
  <c r="H43"/>
  <c r="F43"/>
  <c r="N42"/>
  <c r="L42"/>
  <c r="J42"/>
  <c r="H42"/>
  <c r="F42"/>
  <c r="N41"/>
  <c r="L41"/>
  <c r="J41"/>
  <c r="H41"/>
  <c r="F41"/>
  <c r="N40"/>
  <c r="L40"/>
  <c r="J40"/>
  <c r="H40"/>
  <c r="F40"/>
  <c r="N39"/>
  <c r="L39"/>
  <c r="J39"/>
  <c r="H39"/>
  <c r="F39"/>
  <c r="N38"/>
  <c r="L38"/>
  <c r="J38"/>
  <c r="H38"/>
  <c r="H36" s="1"/>
  <c r="F38"/>
  <c r="N37"/>
  <c r="L37"/>
  <c r="L36" s="1"/>
  <c r="J37"/>
  <c r="J36" s="1"/>
  <c r="H37"/>
  <c r="F37"/>
  <c r="N36"/>
  <c r="F36"/>
  <c r="F33" s="1"/>
  <c r="F32" s="1"/>
  <c r="H35"/>
  <c r="H34" s="1"/>
  <c r="D35"/>
  <c r="N35" s="1"/>
  <c r="N34" s="1"/>
  <c r="F34"/>
  <c r="H31"/>
  <c r="D31"/>
  <c r="N31" s="1"/>
  <c r="J30"/>
  <c r="H30"/>
  <c r="D30"/>
  <c r="L30" s="1"/>
  <c r="L29"/>
  <c r="J29"/>
  <c r="D29"/>
  <c r="N29" s="1"/>
  <c r="D28"/>
  <c r="L28" s="1"/>
  <c r="F27"/>
  <c r="F26" s="1"/>
  <c r="F25" s="1"/>
  <c r="D24"/>
  <c r="L24" s="1"/>
  <c r="H23"/>
  <c r="D23"/>
  <c r="N23" s="1"/>
  <c r="F22"/>
  <c r="E22"/>
  <c r="D22"/>
  <c r="H21"/>
  <c r="D21"/>
  <c r="N21" s="1"/>
  <c r="J20"/>
  <c r="H20"/>
  <c r="D20"/>
  <c r="L20" s="1"/>
  <c r="L19"/>
  <c r="J19"/>
  <c r="D19"/>
  <c r="N19" s="1"/>
  <c r="D18"/>
  <c r="L18" s="1"/>
  <c r="H17"/>
  <c r="D17"/>
  <c r="N17" s="1"/>
  <c r="L16"/>
  <c r="J16"/>
  <c r="H16"/>
  <c r="N15"/>
  <c r="L15"/>
  <c r="J15"/>
  <c r="H15"/>
  <c r="F15"/>
  <c r="F14" s="1"/>
  <c r="E14"/>
  <c r="H12"/>
  <c r="J11"/>
  <c r="H11"/>
  <c r="D11"/>
  <c r="L11" s="1"/>
  <c r="L10"/>
  <c r="L9" s="1"/>
  <c r="J10"/>
  <c r="J9" s="1"/>
  <c r="D10"/>
  <c r="N10" s="1"/>
  <c r="F9"/>
  <c r="Q163" l="1"/>
  <c r="F13"/>
  <c r="F12" s="1"/>
  <c r="D14"/>
  <c r="N22"/>
  <c r="L61"/>
  <c r="F76"/>
  <c r="F96" s="1"/>
  <c r="F8"/>
  <c r="F7" s="1"/>
  <c r="F74" s="1"/>
  <c r="H76"/>
  <c r="H96" s="1"/>
  <c r="L76"/>
  <c r="L96" s="1"/>
  <c r="J76"/>
  <c r="J96" s="1"/>
  <c r="H84"/>
  <c r="F109"/>
  <c r="F117" s="1"/>
  <c r="H169" s="1"/>
  <c r="J169" s="1"/>
  <c r="L128"/>
  <c r="H128"/>
  <c r="J177"/>
  <c r="L27"/>
  <c r="L26" s="1"/>
  <c r="L25" s="1"/>
  <c r="N76"/>
  <c r="N96" s="1"/>
  <c r="H107"/>
  <c r="N28"/>
  <c r="H10"/>
  <c r="H9" s="1"/>
  <c r="H8" s="1"/>
  <c r="N11"/>
  <c r="N9" s="1"/>
  <c r="N8" s="1"/>
  <c r="L17"/>
  <c r="J18"/>
  <c r="H19"/>
  <c r="N20"/>
  <c r="L21"/>
  <c r="L23"/>
  <c r="L22" s="1"/>
  <c r="J24"/>
  <c r="J28"/>
  <c r="J27" s="1"/>
  <c r="J26" s="1"/>
  <c r="J25" s="1"/>
  <c r="H29"/>
  <c r="N30"/>
  <c r="L31"/>
  <c r="L35"/>
  <c r="L34" s="1"/>
  <c r="L33" s="1"/>
  <c r="L32" s="1"/>
  <c r="N62"/>
  <c r="N61" s="1"/>
  <c r="N33" s="1"/>
  <c r="N32" s="1"/>
  <c r="L63"/>
  <c r="J64"/>
  <c r="N69"/>
  <c r="N66" s="1"/>
  <c r="N65" s="1"/>
  <c r="N18"/>
  <c r="N14" s="1"/>
  <c r="N13" s="1"/>
  <c r="N12" s="1"/>
  <c r="N24"/>
  <c r="N64"/>
  <c r="J17"/>
  <c r="J14" s="1"/>
  <c r="J13" s="1"/>
  <c r="J12" s="1"/>
  <c r="J8" s="1"/>
  <c r="H18"/>
  <c r="H14" s="1"/>
  <c r="J21"/>
  <c r="J23"/>
  <c r="J22" s="1"/>
  <c r="H24"/>
  <c r="H22" s="1"/>
  <c r="H28"/>
  <c r="J31"/>
  <c r="J35"/>
  <c r="J34" s="1"/>
  <c r="J63"/>
  <c r="J61" s="1"/>
  <c r="H64"/>
  <c r="H61" s="1"/>
  <c r="H33" s="1"/>
  <c r="H32" s="1"/>
  <c r="H27" l="1"/>
  <c r="H26" s="1"/>
  <c r="H25" s="1"/>
  <c r="L14"/>
  <c r="L13" s="1"/>
  <c r="L12" s="1"/>
  <c r="L8" s="1"/>
  <c r="L7" s="1"/>
  <c r="L74" s="1"/>
  <c r="L145" s="1"/>
  <c r="L156" s="1"/>
  <c r="J33"/>
  <c r="J32" s="1"/>
  <c r="J7" s="1"/>
  <c r="J74" s="1"/>
  <c r="J145" s="1"/>
  <c r="J156" s="1"/>
  <c r="H7"/>
  <c r="H74" s="1"/>
  <c r="H145" s="1"/>
  <c r="H156" s="1"/>
  <c r="H165"/>
  <c r="F145"/>
  <c r="N27"/>
  <c r="N26" s="1"/>
  <c r="N25" s="1"/>
  <c r="N7" s="1"/>
  <c r="N74" s="1"/>
  <c r="N145" s="1"/>
  <c r="N156" s="1"/>
  <c r="J165" l="1"/>
  <c r="L165"/>
  <c r="H163"/>
  <c r="F157"/>
  <c r="L175" l="1"/>
  <c r="L167"/>
  <c r="J163"/>
  <c r="M160" s="1"/>
  <c r="L177"/>
  <c r="L169"/>
</calcChain>
</file>

<file path=xl/sharedStrings.xml><?xml version="1.0" encoding="utf-8"?>
<sst xmlns="http://schemas.openxmlformats.org/spreadsheetml/2006/main" count="385" uniqueCount="214">
  <si>
    <t>6. Етапи виконання заходів інвестиційної програми на 2019 рік</t>
  </si>
  <si>
    <t>№ з/п</t>
  </si>
  <si>
    <t>Найменування складових Інвестиційної програми</t>
  </si>
  <si>
    <t>Одиниця виміру</t>
  </si>
  <si>
    <t>Вартість одиниці продукції
(тис.грн. без ПДВ)</t>
  </si>
  <si>
    <t>Усього</t>
  </si>
  <si>
    <t>у т. ч. по кварталах</t>
  </si>
  <si>
    <t>Джерело фінансування</t>
  </si>
  <si>
    <t>Найменування відповідної державної програми або пункту ПРСР</t>
  </si>
  <si>
    <t>№ сторінки пояснювальної записки</t>
  </si>
  <si>
    <t>№ сторінки обґрунтовуючих матеріалів</t>
  </si>
  <si>
    <t>Примітка</t>
  </si>
  <si>
    <t>кількість</t>
  </si>
  <si>
    <t>тис.грн. 
без ПДВ</t>
  </si>
  <si>
    <t>І квартал</t>
  </si>
  <si>
    <t>ІІ квартал</t>
  </si>
  <si>
    <t>ІІІ квартал</t>
  </si>
  <si>
    <t>IV квартал</t>
  </si>
  <si>
    <t>тис.грн.
без ПДВ</t>
  </si>
  <si>
    <t>1. Будівництво, модернізація та реконструкція електричних мереж та обладнання</t>
  </si>
  <si>
    <t>1.</t>
  </si>
  <si>
    <t>Будівництво, реконструкція та модернізація  мереж, у т.ч.:</t>
  </si>
  <si>
    <t>94-208</t>
  </si>
  <si>
    <t>1.2</t>
  </si>
  <si>
    <t>Реконструкція ЛЕП (КЛ, ПЛ), всього з них:</t>
  </si>
  <si>
    <t>1.2.3</t>
  </si>
  <si>
    <t xml:space="preserve"> -на ЛЕП 10 кВ: </t>
  </si>
  <si>
    <t>Технічне переоснащення із заміною складових частин діючих ел. мереж напругою 10 кВ  Л-61 ПС-35/10 кВ Дарахів Теребовлянського району</t>
  </si>
  <si>
    <t>км</t>
  </si>
  <si>
    <t>амортизація</t>
  </si>
  <si>
    <t>Технічне переоснащення із заміною складових частин діючих ел. мереж напругою 10-0,4 кВ для забезпечення резервування між приєднаннями 10 кВ ПС 110/10 кВ “Нова” і ПС 110/10 кВ “Великі Гаї”.</t>
  </si>
  <si>
    <t>1.2.4</t>
  </si>
  <si>
    <t xml:space="preserve"> -на ЛЕП 0,4 кВ: </t>
  </si>
  <si>
    <t>1.2.4.1</t>
  </si>
  <si>
    <t>з магістральними ізольованими проводами</t>
  </si>
  <si>
    <t xml:space="preserve"> </t>
  </si>
  <si>
    <t>1.2.4.1.1</t>
  </si>
  <si>
    <t xml:space="preserve"> - комплексна в населених пунктах області</t>
  </si>
  <si>
    <t>с. Стінка ІІ- черга, Бучацького р-ну</t>
  </si>
  <si>
    <t>м. Бережани</t>
  </si>
  <si>
    <t>с. Хмелева, Заліщицького р-ну</t>
  </si>
  <si>
    <t>с. Кімната, Кременецького р-ну</t>
  </si>
  <si>
    <t>інші</t>
  </si>
  <si>
    <t>м. Теребовля</t>
  </si>
  <si>
    <t>с. Таурів, Козівського р-ну</t>
  </si>
  <si>
    <t>с. Вілія, Шумського р-ну</t>
  </si>
  <si>
    <t>1.2.4.1.2</t>
  </si>
  <si>
    <t xml:space="preserve"> - часткова від окремих ТП</t>
  </si>
  <si>
    <t>Технічне переоснащення із заміною складових частин діючих ел. мереж напругою 0,4 кВ від КТП-28 в с.Борсуки, Ланівецького р-ну</t>
  </si>
  <si>
    <t>Технічне переоснащення із заміною складових частин діючих ел. мереж напругою 10-0,4 кВ для розвантаження ТП-225 в с. Джурин, Чортківського р-ну</t>
  </si>
  <si>
    <t>1.3</t>
  </si>
  <si>
    <t>Будівництво нових ПС, РП та ТП, всього з них:</t>
  </si>
  <si>
    <t>1.3.3</t>
  </si>
  <si>
    <t xml:space="preserve"> -на ПС-10 кВ:</t>
  </si>
  <si>
    <t>Будівництво розвантажувальних ТП в т.ч.:</t>
  </si>
  <si>
    <t>Технічне переоснащення із заміною складових частин діючих ел. мереж напругою 10 -0,4 кВ з метою ровантаження  КТП-320 в с.Іванівка Теребовлянського р-ну</t>
  </si>
  <si>
    <t>шт</t>
  </si>
  <si>
    <t>Технічне переоснащення із заміною складових частин діючих ел. мереж напругою 10 -0,4 кВ з метою ровантаження  КТП-206 в м.Почаїв Кременецького р-ну</t>
  </si>
  <si>
    <t>Технічне переоснащення із заміною складових частин діючих ел. мереж напругою 10 -0,4 кВ з метою ровантаження  КТП-296 в с.Вікно Гусятинського р-ну</t>
  </si>
  <si>
    <t>Технічне переоснащення із заміною складових частин діючих ел. мереж напругою 10 -0,4 кВ з метою ровантаження  КТП-85 в с.Устя Борщівського р-ну</t>
  </si>
  <si>
    <t>1.4</t>
  </si>
  <si>
    <t>Реконструкція ПС, ТП та РП, всього з них:</t>
  </si>
  <si>
    <t>1.4.3</t>
  </si>
  <si>
    <t>1.4.3.1</t>
  </si>
  <si>
    <t>Реконструкція РП</t>
  </si>
  <si>
    <t>Технічне переоснащення із заміною складових частин діючих електричних мереж 10-0,4 кВ РП-3  в м.Бучач</t>
  </si>
  <si>
    <t>1.4.3.2</t>
  </si>
  <si>
    <t>Реконструкція шляхом повної заміни ТП з силовим трансформатором та підстанційним роз’єднувачем РЛНД-10 кВ, усього</t>
  </si>
  <si>
    <r>
      <rPr>
        <b/>
        <sz val="10"/>
        <rFont val="Times New Roman"/>
        <family val="1"/>
        <charset val="204"/>
      </rPr>
      <t xml:space="preserve">КТП-40 </t>
    </r>
    <r>
      <rPr>
        <sz val="10"/>
        <rFont val="Times New Roman"/>
        <family val="1"/>
        <charset val="204"/>
      </rPr>
      <t>(ТП-140 х.Вишеньки, ТП-80 х.Хмелище)</t>
    </r>
  </si>
  <si>
    <t>кмпл</t>
  </si>
  <si>
    <r>
      <rPr>
        <b/>
        <sz val="10"/>
        <rFont val="Times New Roman"/>
        <family val="1"/>
        <charset val="204"/>
      </rPr>
      <t>КТП-63</t>
    </r>
    <r>
      <rPr>
        <sz val="10"/>
        <rFont val="Times New Roman"/>
        <family val="1"/>
        <charset val="204"/>
      </rPr>
      <t xml:space="preserve"> (ТП-276 с.Оліїв, ТП- 538 с.Печірна, ТП-386 с. Лосятин, ТП-379 с. Бережці, ТП-111 м. Кременець, ТП-138 с.Низьколизи, ТП-72 с.Рожиськ, ТП-119  с.Кордишів)</t>
    </r>
  </si>
  <si>
    <r>
      <rPr>
        <b/>
        <sz val="10"/>
        <rFont val="Times New Roman"/>
        <family val="1"/>
        <charset val="204"/>
      </rPr>
      <t xml:space="preserve">КТП-100 </t>
    </r>
    <r>
      <rPr>
        <sz val="10"/>
        <rFont val="Times New Roman"/>
        <family val="1"/>
        <charset val="204"/>
      </rPr>
      <t>(ТП-345 с.Вербів, ТП-189 х. Корчунок, ТП-218 с.Задарів, ТП-270 с.Дарахів, ТП-232 с.Гринківці, ТП-214 с.Радошівка)</t>
    </r>
  </si>
  <si>
    <r>
      <rPr>
        <b/>
        <sz val="10"/>
        <rFont val="Times New Roman"/>
        <family val="1"/>
        <charset val="204"/>
      </rPr>
      <t xml:space="preserve">КТП-160 </t>
    </r>
    <r>
      <rPr>
        <sz val="10"/>
        <rFont val="Times New Roman"/>
        <family val="1"/>
        <charset val="204"/>
      </rPr>
      <t>(ТП-21 с.Вільховець, ТП-212 с. Сорока)</t>
    </r>
  </si>
  <si>
    <r>
      <rPr>
        <b/>
        <sz val="10"/>
        <rFont val="Times New Roman"/>
        <family val="1"/>
        <charset val="204"/>
      </rPr>
      <t>КТП-250</t>
    </r>
    <r>
      <rPr>
        <sz val="10"/>
        <rFont val="Times New Roman"/>
        <family val="1"/>
        <charset val="204"/>
      </rPr>
      <t xml:space="preserve"> (ТП-341 с.Лісники)</t>
    </r>
  </si>
  <si>
    <r>
      <rPr>
        <b/>
        <sz val="10"/>
        <rFont val="Times New Roman"/>
        <family val="1"/>
        <charset val="204"/>
      </rPr>
      <t>КТП-1-100</t>
    </r>
    <r>
      <rPr>
        <sz val="10"/>
        <rFont val="Times New Roman"/>
        <family val="1"/>
        <charset val="204"/>
      </rPr>
      <t xml:space="preserve"> (ТП-292 с. Цигани, ТП-68 с. Лосяч, ТП-41 с. Жилинці, ТП-167 с. Боришківці, ТП-171 с. Білівці, ТП-128 м.Монастириська, ТП-123 с.Рудники)</t>
    </r>
  </si>
  <si>
    <r>
      <rPr>
        <b/>
        <sz val="10"/>
        <rFont val="Times New Roman"/>
        <family val="1"/>
        <charset val="204"/>
      </rPr>
      <t xml:space="preserve">КТП-1-160 </t>
    </r>
    <r>
      <rPr>
        <sz val="10"/>
        <rFont val="Times New Roman"/>
        <family val="1"/>
        <charset val="204"/>
      </rPr>
      <t>(ТП-24 с. Білобожниця)</t>
    </r>
  </si>
  <si>
    <r>
      <rPr>
        <b/>
        <sz val="10"/>
        <rFont val="Times New Roman"/>
        <family val="1"/>
        <charset val="204"/>
      </rPr>
      <t xml:space="preserve">КТП-1-250 </t>
    </r>
    <r>
      <rPr>
        <sz val="10"/>
        <rFont val="Times New Roman"/>
        <family val="1"/>
        <charset val="204"/>
      </rPr>
      <t>(ТП-23 с. Білобожниця)</t>
    </r>
  </si>
  <si>
    <t>1.4.3.3</t>
  </si>
  <si>
    <t>Реконструкція шляхом заміни щита КТП з підстанційним роз’єднувачем РЛНД-10 кВ, усього</t>
  </si>
  <si>
    <r>
      <rPr>
        <b/>
        <sz val="10"/>
        <rFont val="Times New Roman"/>
        <family val="1"/>
        <charset val="204"/>
      </rPr>
      <t xml:space="preserve">КТП-25 </t>
    </r>
    <r>
      <rPr>
        <sz val="10"/>
        <rFont val="Times New Roman"/>
        <family val="1"/>
        <charset val="204"/>
      </rPr>
      <t>(ТП-57 с. Вага)</t>
    </r>
  </si>
  <si>
    <r>
      <rPr>
        <b/>
        <sz val="10"/>
        <rFont val="Times New Roman"/>
        <family val="1"/>
        <charset val="204"/>
      </rPr>
      <t xml:space="preserve">КТП-40 </t>
    </r>
    <r>
      <rPr>
        <sz val="10"/>
        <rFont val="Times New Roman"/>
        <family val="1"/>
        <charset val="204"/>
      </rPr>
      <t>(ТП-200 с. Ст.Литвинів, ТП-128 с.Давидківці)</t>
    </r>
  </si>
  <si>
    <r>
      <rPr>
        <b/>
        <sz val="10"/>
        <rFont val="Times New Roman"/>
        <family val="1"/>
        <charset val="204"/>
      </rPr>
      <t xml:space="preserve">КТП-63 </t>
    </r>
    <r>
      <rPr>
        <sz val="10"/>
        <rFont val="Times New Roman"/>
        <family val="1"/>
        <charset val="204"/>
      </rPr>
      <t>(ТП-316  м.Бережани, ТП-78 в с. Цвітова, ТП-124 с. Котівка, ТП-27 с.Солоне, ТП-107 с.Максимівка, ТП-15 с.Мшана, ТП-194 с.Чорний ліс, ТП-139 с. Бобрівці, ТП-118 с.Підволочиськ, ТП-225 с.Ілавче)</t>
    </r>
  </si>
  <si>
    <r>
      <rPr>
        <b/>
        <sz val="10"/>
        <rFont val="Times New Roman"/>
        <family val="1"/>
        <charset val="204"/>
      </rPr>
      <t xml:space="preserve">КТП-100 </t>
    </r>
    <r>
      <rPr>
        <sz val="10"/>
        <rFont val="Times New Roman"/>
        <family val="1"/>
        <charset val="204"/>
      </rPr>
      <t>(ТП-39 с.Базниківка, ТП-88 с.Волощина, ТП-76 с.Нараїв, ТП-182 с. Трибухівці, ТП- 81 с. Ріпинці, ТП- 210 с.м.т. З.Потік, ТП-42 с.Ворвулинці, ТП-147 с.Солоне, ТП-378 с.Кухаруки, ТП-202 с.Дітківці, ТП-6 с.Озерна, ТП-41 с. Денисів, ТП-24 с.Вимислівка, ТП-76 с.Вибудів, ТП- 214 с.Гриньки, ТП- 520 с. Соколівка, ТП-522 с. Влащенці, ТП-116 с.Вербка, ТП-60 с.Криниця, ТП-232 с.Бертники, ТП-139 с.Гущанки, ТП-141 с.Мислова, ТП-202 с.Остап’є, ТП-63 с.Білоскірка, ТП-25 с. В.Глибочок, ТП-12 с.Івачів Долішній, ТП-78 с.Прошова, ТП-185 с.Серединки, ТП-136 с.Ст.Брикуля)</t>
    </r>
  </si>
  <si>
    <r>
      <rPr>
        <b/>
        <sz val="10"/>
        <rFont val="Times New Roman"/>
        <family val="1"/>
        <charset val="204"/>
      </rPr>
      <t xml:space="preserve">КТП-160 </t>
    </r>
    <r>
      <rPr>
        <sz val="10"/>
        <rFont val="Times New Roman"/>
        <family val="1"/>
        <charset val="204"/>
      </rPr>
      <t>(ТП-34 с.Котів, ТП-106 в с. Білявинці, ТП-37 с. Ліщанці, ТП-102 с. В.Луб’янки, ТП-300 с. Шили, ТП-211 с.Дзвиняча, ТП-172 с.Кухаруки, ТП-23 с.Волосівка, ТП-136  с. Козлів, ТП-284 с. В.Млинівці, ТП-204 с.Остап’є, ТП-62 с.Білоскірка, ТП-52 с.Семенів)</t>
    </r>
  </si>
  <si>
    <r>
      <rPr>
        <b/>
        <sz val="10"/>
        <rFont val="Times New Roman"/>
        <family val="1"/>
        <charset val="204"/>
      </rPr>
      <t xml:space="preserve">КТП-250 </t>
    </r>
    <r>
      <rPr>
        <sz val="10"/>
        <rFont val="Times New Roman"/>
        <family val="1"/>
        <charset val="204"/>
      </rPr>
      <t>(ТП-199 с.Вікнини)</t>
    </r>
  </si>
  <si>
    <r>
      <rPr>
        <b/>
        <sz val="10"/>
        <rFont val="Times New Roman"/>
        <family val="1"/>
        <charset val="204"/>
      </rPr>
      <t xml:space="preserve">КТП-1-160 </t>
    </r>
    <r>
      <rPr>
        <sz val="10"/>
        <rFont val="Times New Roman"/>
        <family val="1"/>
        <charset val="204"/>
      </rPr>
      <t>(ТП-266 с.Торське, ТП-66 с.Ягільниця)</t>
    </r>
  </si>
  <si>
    <r>
      <rPr>
        <b/>
        <sz val="10"/>
        <rFont val="Times New Roman"/>
        <family val="1"/>
        <charset val="204"/>
      </rPr>
      <t xml:space="preserve">КТП-1-250 </t>
    </r>
    <r>
      <rPr>
        <sz val="10"/>
        <rFont val="Times New Roman"/>
        <family val="1"/>
        <charset val="204"/>
      </rPr>
      <t>(ТП-105 с. Шманьківчики)</t>
    </r>
  </si>
  <si>
    <r>
      <rPr>
        <b/>
        <sz val="10"/>
        <rFont val="Times New Roman"/>
        <family val="1"/>
        <charset val="204"/>
      </rPr>
      <t xml:space="preserve">КТПП-160 </t>
    </r>
    <r>
      <rPr>
        <sz val="10"/>
        <rFont val="Times New Roman"/>
        <family val="1"/>
        <charset val="204"/>
      </rPr>
      <t>(ТП-16 м.Заліщики)</t>
    </r>
  </si>
  <si>
    <t>1.4.3.4</t>
  </si>
  <si>
    <t>Реконструкція шляхом заміни силового трансформатора, усього</t>
  </si>
  <si>
    <r>
      <rPr>
        <b/>
        <sz val="10"/>
        <rFont val="Times New Roman"/>
        <family val="1"/>
        <charset val="204"/>
      </rPr>
      <t>ТМ-63</t>
    </r>
    <r>
      <rPr>
        <sz val="10"/>
        <rFont val="Times New Roman"/>
        <family val="1"/>
        <charset val="204"/>
      </rPr>
      <t xml:space="preserve"> (ТП-341 с. Залужжя)</t>
    </r>
  </si>
  <si>
    <r>
      <rPr>
        <b/>
        <sz val="10"/>
        <rFont val="Times New Roman"/>
        <family val="1"/>
        <charset val="204"/>
      </rPr>
      <t xml:space="preserve">ТМ-100 </t>
    </r>
    <r>
      <rPr>
        <sz val="10"/>
        <rFont val="Times New Roman"/>
        <family val="1"/>
        <charset val="204"/>
      </rPr>
      <t>(ТП-314 м. Збараж)</t>
    </r>
  </si>
  <si>
    <r>
      <rPr>
        <b/>
        <sz val="10"/>
        <rFont val="Times New Roman"/>
        <family val="1"/>
        <charset val="204"/>
      </rPr>
      <t xml:space="preserve">ТМ-160 </t>
    </r>
    <r>
      <rPr>
        <sz val="10"/>
        <rFont val="Times New Roman"/>
        <family val="1"/>
        <charset val="204"/>
      </rPr>
      <t>(ТП-104 м.Тернопіль)</t>
    </r>
  </si>
  <si>
    <r>
      <rPr>
        <b/>
        <sz val="10"/>
        <rFont val="Times New Roman"/>
        <family val="1"/>
        <charset val="204"/>
      </rPr>
      <t xml:space="preserve">ТМ-250 </t>
    </r>
    <r>
      <rPr>
        <sz val="10"/>
        <rFont val="Times New Roman"/>
        <family val="1"/>
        <charset val="204"/>
      </rPr>
      <t>(ТП-107 м.Тернопіль)</t>
    </r>
  </si>
  <si>
    <r>
      <rPr>
        <b/>
        <sz val="10"/>
        <rFont val="Times New Roman"/>
        <family val="1"/>
        <charset val="204"/>
      </rPr>
      <t xml:space="preserve">ТМ-400 </t>
    </r>
    <r>
      <rPr>
        <sz val="10"/>
        <rFont val="Times New Roman"/>
        <family val="1"/>
        <charset val="204"/>
      </rPr>
      <t>(ТП-23 м.Тернопіль, ТП-53 м.Тернопіль, ТП-200 м.Тернопіль)</t>
    </r>
  </si>
  <si>
    <t>1.4.3.5</t>
  </si>
  <si>
    <t>Реконструкція шляхом перенесення в центр навантаження</t>
  </si>
  <si>
    <t>Технічне переоснащення із заміною складових частин діючих електромереж 10-0,4 кВ з метою переносу ТП-354 в центр навантаження в с.Буданів, Теребовлянського району.</t>
  </si>
  <si>
    <t>Технічне переоснащення із заміною складових частин діючих ел. мереж напругою 10 -0,4 кВ з метою переносу в центр навантаження  ЗТП-454 в с.Зубів Теребовлянського р-ну</t>
  </si>
  <si>
    <t>Технічне переоснащення із заміною складових частин діючих ел. мереж напругою 10-0,4 кВ з метою переносу в центр навантаження ТП-255 в с.Біла, Чортківського р-ну</t>
  </si>
  <si>
    <t>1.5</t>
  </si>
  <si>
    <t>Модернізація ПС, ТП та РП, всього з них:</t>
  </si>
  <si>
    <t>1.5.1</t>
  </si>
  <si>
    <t xml:space="preserve"> -на ПС-110 кВ:</t>
  </si>
  <si>
    <t>ПС-110/35/10 кВ Загребелля</t>
  </si>
  <si>
    <t>прибуток+інші+ амортизація</t>
  </si>
  <si>
    <t>ПС-35/10 кВ Почаїв</t>
  </si>
  <si>
    <t>ПС-35/10 кВ Устя</t>
  </si>
  <si>
    <t>ПС-35/10 кВ Кути</t>
  </si>
  <si>
    <t>2</t>
  </si>
  <si>
    <t>Інше</t>
  </si>
  <si>
    <t>2.2</t>
  </si>
  <si>
    <t>Проектування електричних мереж 10-0,4 кВ</t>
  </si>
  <si>
    <t>Проектування технічного переоснащення ПЛ 0,4 кВ від ТП-10/0,4 кВ  в с.с. Кунинець, Вишнівець, Збаразького району, які живляться від ПЛ 10 кВ Ф-73 ПС 35/10 кВ “Кунинець” та ПЛ-10 кВ Ф-73 ПС 35/10 кВ “Кунинець”</t>
  </si>
  <si>
    <t>Усього по розділу 1</t>
  </si>
  <si>
    <t>2. Заходи зі зниження нетехнічних витрат електричної енергії</t>
  </si>
  <si>
    <t>1</t>
  </si>
  <si>
    <t>Покращення обліку електроенергії, у т.ч.:</t>
  </si>
  <si>
    <t>204-224</t>
  </si>
  <si>
    <t>Заміна вимірювальних трансформаторів:</t>
  </si>
  <si>
    <t>1.3.1</t>
  </si>
  <si>
    <t>Трансформатори струму 0,4 кВ:</t>
  </si>
  <si>
    <t>TOPN-0,66 150/5</t>
  </si>
  <si>
    <t>шт.</t>
  </si>
  <si>
    <t>TOPN-0,66 200/5</t>
  </si>
  <si>
    <t>TOPN-0,66 300/5</t>
  </si>
  <si>
    <t>TOPN-0,66 400/5</t>
  </si>
  <si>
    <t>TOPN-0,66 600/5</t>
  </si>
  <si>
    <t>Впровадження обліку споживання електроенергії населенням:</t>
  </si>
  <si>
    <t>1.4.1</t>
  </si>
  <si>
    <t>Прилади обліку для  населення по АСОЕ:</t>
  </si>
  <si>
    <t>Прилад обліку однофазний</t>
  </si>
  <si>
    <t>Прилад обліку трифазний</t>
  </si>
  <si>
    <t>1.4.2</t>
  </si>
  <si>
    <t>Обладнання для впровадження АСОЕ в населення:</t>
  </si>
  <si>
    <t>Прилад обліку трифазний для ТП</t>
  </si>
  <si>
    <t>Шафа АСОЕ з обладнанням</t>
  </si>
  <si>
    <t>Придбання стендів повірки, зразкових лічильників, повірочних лабораторій, тощо</t>
  </si>
  <si>
    <t>Прилад портативний трифазний еталонний багатофункціональний Zera МТ 310</t>
  </si>
  <si>
    <t>2.</t>
  </si>
  <si>
    <t>Струмовимірні кліщі 43111</t>
  </si>
  <si>
    <t>Вимірювальна штанга Е115Ш (7метрів)</t>
  </si>
  <si>
    <t>Усього по розділу 2</t>
  </si>
  <si>
    <t>3. Впровадження та розвиток АСДТК</t>
  </si>
  <si>
    <t>Придбання та впровадження засобів диспетчерсько-технологічного управління замість морально і фізично-зношених та для розширення існуючих, у т.ч.:</t>
  </si>
  <si>
    <t>225-239</t>
  </si>
  <si>
    <t>Телемеханіка ПС:</t>
  </si>
  <si>
    <t>ПС 110/35/10 кВ Борщів</t>
  </si>
  <si>
    <t>ПС 35/10 кВ Кунинець</t>
  </si>
  <si>
    <t>ПС 35/10 кВ АЗС-Кременець</t>
  </si>
  <si>
    <t>ПС 35/10 кВ Буданів</t>
  </si>
  <si>
    <t>Телемеханізація Борщівського РЕМ</t>
  </si>
  <si>
    <t>2.1</t>
  </si>
  <si>
    <t xml:space="preserve">Заміна диспетчерського щита ОДС ВАТ “Тернопільобленерго” </t>
  </si>
  <si>
    <t>Усього по розділу 3</t>
  </si>
  <si>
    <t>4. Впровадження та розвиток інформаційних технологій</t>
  </si>
  <si>
    <t>Модернізація існуючих та закупівля нових засобів комп'ютеризації, у т.ч.:</t>
  </si>
  <si>
    <t>240-248</t>
  </si>
  <si>
    <t>1.1</t>
  </si>
  <si>
    <t>Закупівля та модернізація робочих станцій</t>
  </si>
  <si>
    <t>Робоча станція+ОС+монітор 20’’</t>
  </si>
  <si>
    <t>Закупівля та модернізація серверів</t>
  </si>
  <si>
    <t>Сервер БД (АСКОЕ)</t>
  </si>
  <si>
    <t>3</t>
  </si>
  <si>
    <t>Закупівля  та модернізація прикладного програмного забезпечення, у т.ч.:</t>
  </si>
  <si>
    <t>3.5</t>
  </si>
  <si>
    <t>Біллінгових систем</t>
  </si>
  <si>
    <t>Підсистема взаємодії з постачальниками</t>
  </si>
  <si>
    <t>Усього по розділу 4</t>
  </si>
  <si>
    <t>5. Впровадження та розвиток систем зв'язку</t>
  </si>
  <si>
    <t>Системи зв'язку, у т.ч.:</t>
  </si>
  <si>
    <t>249-261</t>
  </si>
  <si>
    <t>Впровадження корпоративного зв’язку:</t>
  </si>
  <si>
    <t>Мультиплексор ALMUX-4</t>
  </si>
  <si>
    <t>Придбання обладнання, що не вимагає монтажу:</t>
  </si>
  <si>
    <t>Блоки резервного живлення для АТС</t>
  </si>
  <si>
    <t>3.</t>
  </si>
  <si>
    <t>Інше:</t>
  </si>
  <si>
    <t>3.1</t>
  </si>
  <si>
    <t>Система зонального захисту обладнання від імпульсних, грозових перенапруг</t>
  </si>
  <si>
    <t xml:space="preserve"> - Збараж РЕМ</t>
  </si>
  <si>
    <t>3.3</t>
  </si>
  <si>
    <t>Проектування грозозахисту РЕМ</t>
  </si>
  <si>
    <t>Усього по розділу 5</t>
  </si>
  <si>
    <t>6. Модернізація та закупівля колісної техніки</t>
  </si>
  <si>
    <t>Закупівля нових транспортних засобів та механізмів для заміни фізично та морально зношених:</t>
  </si>
  <si>
    <t>262-266</t>
  </si>
  <si>
    <t>Бригадний автомобіль  Renault Master PDC 1L4 5 J6</t>
  </si>
  <si>
    <t>Комплект колін з люлькою АП-17</t>
  </si>
  <si>
    <t>Усього по розділу 6</t>
  </si>
  <si>
    <t>7. Інше</t>
  </si>
  <si>
    <t>Обладнання, прилади та інструменти для обслуговування, ремонту  та випробовування обладнання ЛЕП напругою 0,4-110 кВ, ТП 10/0,4 кВ і  РП 10 кВ:</t>
  </si>
  <si>
    <t>267-282</t>
  </si>
  <si>
    <t>Бензопила STHIL MS 361</t>
  </si>
  <si>
    <t>Висоторіз STHIL НТ 133</t>
  </si>
  <si>
    <t>Кущоріз STHIL FS 450</t>
  </si>
  <si>
    <t>Набір для монтажу СІП в сумці НИС-1</t>
  </si>
  <si>
    <t>Вимірювач параметрів силових трансформаторів К540-3</t>
  </si>
  <si>
    <t>Бензиновий генератор Hyundai HHY 7000FGE</t>
  </si>
  <si>
    <t>Вольтамперфазометр ВАФ-85-М-1</t>
  </si>
  <si>
    <t>Випробувальний пристрій РТС-А</t>
  </si>
  <si>
    <t>Усього по розділу 7</t>
  </si>
  <si>
    <t>Усього по програмі</t>
  </si>
  <si>
    <t>* Довжина ліній електропередачі вказується по трасі ліній.</t>
  </si>
  <si>
    <t>Керівник організації                               ___________________</t>
  </si>
  <si>
    <t>І.Ю.Юхимець</t>
  </si>
  <si>
    <t>(або особа, яка його заміщує)                                                                                                                       (підпис)</t>
  </si>
  <si>
    <t>(П. І. Б.)</t>
  </si>
  <si>
    <t>"____" ____________ ____ року</t>
  </si>
  <si>
    <t>М. П.</t>
  </si>
  <si>
    <t>перевірка</t>
  </si>
  <si>
    <t>Повинно бути</t>
  </si>
  <si>
    <t>Внесено в ІП</t>
  </si>
  <si>
    <t>Потрібно добавити</t>
  </si>
</sst>
</file>

<file path=xl/styles.xml><?xml version="1.0" encoding="utf-8"?>
<styleSheet xmlns="http://schemas.openxmlformats.org/spreadsheetml/2006/main">
  <numFmts count="10">
    <numFmt numFmtId="164" formatCode="0.000"/>
    <numFmt numFmtId="165" formatCode="#,##0.00_ ;[Red]\-#,##0.00\ "/>
    <numFmt numFmtId="166" formatCode="#,##0.0_ ;[Red]\-#,##0.0\ "/>
    <numFmt numFmtId="167" formatCode="0.0000"/>
    <numFmt numFmtId="168" formatCode="#,##0.000_ ;[Red]\-#,##0.000\ "/>
    <numFmt numFmtId="169" formatCode="#,##0_ ;[Red]\-#,##0\ "/>
    <numFmt numFmtId="170" formatCode="#,##0.0000_ ;[Red]\-#,##0.0000\ "/>
    <numFmt numFmtId="171" formatCode="0.000_ ;[Red]\-0.000\ "/>
    <numFmt numFmtId="172" formatCode="0.00_ ;[Red]\-0.00\ "/>
    <numFmt numFmtId="173" formatCode="0.0000_ ;[Red]\-0.0000\ 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PragmaticaCTT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Arial CE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0"/>
      <color indexed="11"/>
      <name val="Arial Cyr"/>
      <charset val="204"/>
    </font>
    <font>
      <sz val="10"/>
      <color indexed="12"/>
      <name val="Arial Cyr"/>
      <charset val="204"/>
    </font>
    <font>
      <b/>
      <i/>
      <sz val="10"/>
      <color rgb="FF0000FF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3" fillId="0" borderId="0"/>
    <xf numFmtId="0" fontId="2" fillId="0" borderId="0"/>
    <xf numFmtId="0" fontId="9" fillId="0" borderId="0"/>
    <xf numFmtId="0" fontId="25" fillId="0" borderId="0"/>
    <xf numFmtId="0" fontId="9" fillId="0" borderId="0"/>
    <xf numFmtId="0" fontId="1" fillId="0" borderId="0"/>
    <xf numFmtId="0" fontId="23" fillId="0" borderId="0"/>
  </cellStyleXfs>
  <cellXfs count="2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49" fontId="4" fillId="0" borderId="4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49" fontId="11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2" fontId="10" fillId="0" borderId="4" xfId="1" applyNumberFormat="1" applyFont="1" applyFill="1" applyBorder="1" applyAlignment="1">
      <alignment horizontal="center" vertical="center"/>
    </xf>
    <xf numFmtId="2" fontId="4" fillId="3" borderId="4" xfId="1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2" fontId="4" fillId="0" borderId="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/>
    </xf>
    <xf numFmtId="164" fontId="14" fillId="0" borderId="4" xfId="1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5" fillId="0" borderId="4" xfId="1" applyFont="1" applyFill="1" applyBorder="1" applyAlignment="1" applyProtection="1">
      <alignment wrapText="1"/>
    </xf>
    <xf numFmtId="0" fontId="4" fillId="3" borderId="4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wrapText="1"/>
    </xf>
    <xf numFmtId="0" fontId="5" fillId="0" borderId="0" xfId="1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justify" vertical="top" wrapText="1"/>
    </xf>
    <xf numFmtId="0" fontId="15" fillId="0" borderId="4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49" fontId="15" fillId="0" borderId="4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 applyProtection="1">
      <alignment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wrapText="1"/>
    </xf>
    <xf numFmtId="0" fontId="4" fillId="0" borderId="4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2" fontId="4" fillId="0" borderId="5" xfId="1" applyNumberFormat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left" vertical="center"/>
    </xf>
    <xf numFmtId="0" fontId="16" fillId="5" borderId="9" xfId="1" applyFont="1" applyFill="1" applyBorder="1" applyAlignment="1">
      <alignment horizontal="left" vertical="center"/>
    </xf>
    <xf numFmtId="0" fontId="16" fillId="5" borderId="10" xfId="1" applyFont="1" applyFill="1" applyBorder="1" applyAlignment="1">
      <alignment horizontal="left" vertical="center"/>
    </xf>
    <xf numFmtId="165" fontId="16" fillId="5" borderId="5" xfId="1" applyNumberFormat="1" applyFont="1" applyFill="1" applyBorder="1" applyAlignment="1">
      <alignment horizontal="center" vertical="center"/>
    </xf>
    <xf numFmtId="166" fontId="16" fillId="5" borderId="4" xfId="1" applyNumberFormat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49" fontId="16" fillId="5" borderId="4" xfId="1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7" fillId="5" borderId="0" xfId="1" applyFont="1" applyFill="1" applyAlignment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4" xfId="1" applyFont="1" applyFill="1" applyBorder="1" applyAlignment="1">
      <alignment horizontal="center"/>
    </xf>
    <xf numFmtId="2" fontId="4" fillId="3" borderId="4" xfId="1" applyNumberFormat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 vertical="center"/>
    </xf>
    <xf numFmtId="49" fontId="11" fillId="3" borderId="5" xfId="1" applyNumberFormat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/>
    </xf>
    <xf numFmtId="0" fontId="4" fillId="3" borderId="0" xfId="1" applyFont="1" applyFill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/>
    </xf>
    <xf numFmtId="49" fontId="11" fillId="3" borderId="6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vertical="center" wrapText="1"/>
    </xf>
    <xf numFmtId="0" fontId="18" fillId="3" borderId="4" xfId="1" applyFont="1" applyFill="1" applyBorder="1" applyAlignment="1">
      <alignment horizontal="center"/>
    </xf>
    <xf numFmtId="2" fontId="18" fillId="3" borderId="4" xfId="1" applyNumberFormat="1" applyFont="1" applyFill="1" applyBorder="1" applyAlignment="1">
      <alignment horizontal="center"/>
    </xf>
    <xf numFmtId="0" fontId="19" fillId="3" borderId="4" xfId="1" applyFont="1" applyFill="1" applyBorder="1" applyAlignment="1">
      <alignment horizontal="center" vertical="center"/>
    </xf>
    <xf numFmtId="49" fontId="18" fillId="3" borderId="4" xfId="1" applyNumberFormat="1" applyFont="1" applyFill="1" applyBorder="1" applyAlignment="1">
      <alignment horizontal="center"/>
    </xf>
    <xf numFmtId="0" fontId="20" fillId="3" borderId="4" xfId="1" applyFont="1" applyFill="1" applyBorder="1" applyAlignment="1">
      <alignment horizontal="center"/>
    </xf>
    <xf numFmtId="0" fontId="18" fillId="3" borderId="0" xfId="1" applyFont="1" applyFill="1" applyAlignment="1">
      <alignment horizontal="center" vertical="center" wrapText="1"/>
    </xf>
    <xf numFmtId="49" fontId="20" fillId="3" borderId="4" xfId="1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wrapText="1"/>
    </xf>
    <xf numFmtId="0" fontId="18" fillId="3" borderId="4" xfId="0" applyFont="1" applyFill="1" applyBorder="1" applyAlignment="1">
      <alignment horizontal="center" vertical="center"/>
    </xf>
    <xf numFmtId="164" fontId="21" fillId="3" borderId="4" xfId="1" applyNumberFormat="1" applyFont="1" applyFill="1" applyBorder="1" applyAlignment="1">
      <alignment horizontal="center" vertical="center"/>
    </xf>
    <xf numFmtId="2" fontId="18" fillId="0" borderId="4" xfId="1" applyNumberFormat="1" applyFont="1" applyFill="1" applyBorder="1" applyAlignment="1">
      <alignment horizontal="center"/>
    </xf>
    <xf numFmtId="0" fontId="22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167" fontId="10" fillId="3" borderId="4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wrapText="1"/>
    </xf>
    <xf numFmtId="2" fontId="10" fillId="3" borderId="4" xfId="1" applyNumberFormat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/>
    </xf>
    <xf numFmtId="49" fontId="4" fillId="3" borderId="4" xfId="2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left" wrapText="1"/>
    </xf>
    <xf numFmtId="164" fontId="10" fillId="3" borderId="4" xfId="1" applyNumberFormat="1" applyFont="1" applyFill="1" applyBorder="1" applyAlignment="1">
      <alignment horizontal="center" vertical="center"/>
    </xf>
    <xf numFmtId="49" fontId="14" fillId="3" borderId="4" xfId="1" applyNumberFormat="1" applyFont="1" applyFill="1" applyBorder="1" applyAlignment="1">
      <alignment horizontal="center" vertical="center"/>
    </xf>
    <xf numFmtId="165" fontId="16" fillId="5" borderId="4" xfId="1" applyNumberFormat="1" applyFont="1" applyFill="1" applyBorder="1" applyAlignment="1">
      <alignment horizontal="center" vertical="center"/>
    </xf>
    <xf numFmtId="165" fontId="16" fillId="5" borderId="4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164" fontId="10" fillId="0" borderId="4" xfId="1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165" fontId="4" fillId="3" borderId="4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65" fontId="4" fillId="3" borderId="4" xfId="1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11" fillId="3" borderId="6" xfId="1" applyNumberFormat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168" fontId="16" fillId="5" borderId="5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169" fontId="4" fillId="3" borderId="4" xfId="1" applyNumberFormat="1" applyFont="1" applyFill="1" applyBorder="1" applyAlignment="1">
      <alignment horizontal="center" vertical="center" wrapText="1"/>
    </xf>
    <xf numFmtId="169" fontId="4" fillId="3" borderId="4" xfId="1" applyNumberFormat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left" vertical="center"/>
    </xf>
    <xf numFmtId="0" fontId="16" fillId="5" borderId="2" xfId="1" applyFont="1" applyFill="1" applyBorder="1" applyAlignment="1">
      <alignment horizontal="left" vertical="center"/>
    </xf>
    <xf numFmtId="0" fontId="16" fillId="5" borderId="3" xfId="1" applyFont="1" applyFill="1" applyBorder="1" applyAlignment="1">
      <alignment horizontal="left" vertical="center"/>
    </xf>
    <xf numFmtId="168" fontId="10" fillId="3" borderId="4" xfId="1" applyNumberFormat="1" applyFont="1" applyFill="1" applyBorder="1" applyAlignment="1">
      <alignment horizontal="center" vertical="center"/>
    </xf>
    <xf numFmtId="49" fontId="15" fillId="3" borderId="4" xfId="1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vertical="center" wrapText="1"/>
    </xf>
    <xf numFmtId="0" fontId="4" fillId="3" borderId="4" xfId="0" applyFont="1" applyFill="1" applyBorder="1" applyAlignment="1">
      <alignment horizontal="left" vertical="top" wrapText="1"/>
    </xf>
    <xf numFmtId="166" fontId="10" fillId="3" borderId="4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left" vertical="center" wrapText="1"/>
    </xf>
    <xf numFmtId="49" fontId="4" fillId="3" borderId="4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left" vertical="center"/>
    </xf>
    <xf numFmtId="49" fontId="11" fillId="3" borderId="4" xfId="1" applyNumberFormat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vertical="center"/>
    </xf>
    <xf numFmtId="0" fontId="16" fillId="5" borderId="2" xfId="1" applyFont="1" applyFill="1" applyBorder="1" applyAlignment="1">
      <alignment vertical="center"/>
    </xf>
    <xf numFmtId="0" fontId="16" fillId="5" borderId="3" xfId="1" applyFont="1" applyFill="1" applyBorder="1" applyAlignment="1">
      <alignment vertical="center"/>
    </xf>
    <xf numFmtId="168" fontId="16" fillId="5" borderId="4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5" fillId="0" borderId="0" xfId="4" applyFont="1" applyFill="1"/>
    <xf numFmtId="0" fontId="4" fillId="0" borderId="0" xfId="0" applyFont="1" applyAlignment="1">
      <alignment horizontal="center" vertical="center" wrapText="1"/>
    </xf>
    <xf numFmtId="0" fontId="26" fillId="0" borderId="0" xfId="5" applyFont="1" applyBorder="1" applyAlignment="1" applyProtection="1">
      <alignment horizontal="left"/>
      <protection hidden="1"/>
    </xf>
    <xf numFmtId="0" fontId="27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8" fillId="0" borderId="0" xfId="5" applyFont="1" applyAlignment="1" applyProtection="1">
      <alignment vertical="top"/>
      <protection hidden="1"/>
    </xf>
    <xf numFmtId="0" fontId="28" fillId="0" borderId="0" xfId="0" applyFont="1" applyAlignment="1">
      <alignment horizontal="center" vertical="top"/>
    </xf>
    <xf numFmtId="0" fontId="8" fillId="0" borderId="0" xfId="5" applyFont="1" applyProtection="1">
      <protection hidden="1"/>
    </xf>
    <xf numFmtId="0" fontId="8" fillId="0" borderId="0" xfId="5" applyFont="1" applyAlignment="1" applyProtection="1">
      <alignment horizontal="left"/>
      <protection hidden="1"/>
    </xf>
    <xf numFmtId="0" fontId="28" fillId="0" borderId="0" xfId="5" applyFont="1" applyAlignment="1" applyProtection="1">
      <alignment horizontal="left" vertical="top" indent="3"/>
      <protection hidden="1"/>
    </xf>
    <xf numFmtId="0" fontId="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9" fontId="9" fillId="0" borderId="4" xfId="1" applyNumberFormat="1" applyFont="1" applyBorder="1" applyAlignment="1">
      <alignment horizontal="center" vertical="center" wrapText="1"/>
    </xf>
    <xf numFmtId="9" fontId="9" fillId="0" borderId="0" xfId="1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170" fontId="5" fillId="0" borderId="0" xfId="1" applyNumberFormat="1" applyFont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2" fontId="33" fillId="0" borderId="0" xfId="1" applyNumberFormat="1" applyFont="1" applyBorder="1" applyAlignment="1">
      <alignment horizontal="center" vertical="center" wrapText="1"/>
    </xf>
    <xf numFmtId="165" fontId="34" fillId="0" borderId="0" xfId="1" applyNumberFormat="1" applyFont="1" applyBorder="1" applyAlignment="1">
      <alignment horizontal="center" vertical="center" wrapText="1"/>
    </xf>
    <xf numFmtId="2" fontId="33" fillId="0" borderId="4" xfId="1" applyNumberFormat="1" applyFont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171" fontId="35" fillId="0" borderId="4" xfId="1" applyNumberFormat="1" applyFont="1" applyBorder="1" applyAlignment="1">
      <alignment horizontal="center" vertical="center" wrapText="1"/>
    </xf>
    <xf numFmtId="2" fontId="36" fillId="0" borderId="4" xfId="1" applyNumberFormat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2" fontId="9" fillId="0" borderId="0" xfId="1" applyNumberFormat="1" applyFont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 wrapText="1"/>
    </xf>
    <xf numFmtId="173" fontId="9" fillId="0" borderId="4" xfId="1" applyNumberFormat="1" applyFont="1" applyBorder="1" applyAlignment="1">
      <alignment horizontal="center" vertical="center" wrapText="1"/>
    </xf>
    <xf numFmtId="10" fontId="9" fillId="0" borderId="4" xfId="1" applyNumberFormat="1" applyFont="1" applyBorder="1" applyAlignment="1">
      <alignment horizontal="center" vertical="center" wrapText="1"/>
    </xf>
    <xf numFmtId="2" fontId="9" fillId="0" borderId="4" xfId="1" applyNumberFormat="1" applyFont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 wrapText="1"/>
    </xf>
    <xf numFmtId="173" fontId="9" fillId="0" borderId="0" xfId="1" applyNumberFormat="1" applyFont="1" applyAlignment="1">
      <alignment horizontal="center" vertical="center" wrapText="1"/>
    </xf>
    <xf numFmtId="10" fontId="9" fillId="0" borderId="0" xfId="1" applyNumberFormat="1" applyFont="1" applyBorder="1" applyAlignment="1">
      <alignment horizontal="center" vertical="center" wrapText="1"/>
    </xf>
    <xf numFmtId="165" fontId="34" fillId="0" borderId="0" xfId="1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2" fontId="33" fillId="0" borderId="5" xfId="1" applyNumberFormat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173" fontId="9" fillId="0" borderId="5" xfId="1" applyNumberFormat="1" applyFont="1" applyBorder="1" applyAlignment="1">
      <alignment horizontal="center" vertical="center" wrapText="1"/>
    </xf>
    <xf numFmtId="10" fontId="9" fillId="0" borderId="4" xfId="1" applyNumberFormat="1" applyFont="1" applyBorder="1" applyAlignment="1">
      <alignment horizontal="center" vertical="center" wrapText="1"/>
    </xf>
    <xf numFmtId="2" fontId="9" fillId="0" borderId="5" xfId="1" applyNumberFormat="1" applyFont="1" applyBorder="1" applyAlignment="1">
      <alignment horizontal="center" vertical="center" wrapText="1"/>
    </xf>
    <xf numFmtId="2" fontId="33" fillId="0" borderId="6" xfId="1" applyNumberFormat="1" applyFont="1" applyBorder="1" applyAlignment="1">
      <alignment horizontal="center" vertical="center" wrapText="1"/>
    </xf>
    <xf numFmtId="165" fontId="9" fillId="0" borderId="6" xfId="1" applyNumberFormat="1" applyFont="1" applyBorder="1" applyAlignment="1">
      <alignment horizontal="center" vertical="center" wrapText="1"/>
    </xf>
    <xf numFmtId="173" fontId="9" fillId="0" borderId="6" xfId="1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2" fontId="33" fillId="0" borderId="7" xfId="1" applyNumberFormat="1" applyFont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center" vertical="center" wrapText="1"/>
    </xf>
    <xf numFmtId="173" fontId="9" fillId="0" borderId="7" xfId="1" applyNumberFormat="1" applyFont="1" applyBorder="1" applyAlignment="1">
      <alignment horizontal="center" vertical="center" wrapText="1"/>
    </xf>
    <xf numFmtId="2" fontId="9" fillId="0" borderId="7" xfId="1" applyNumberFormat="1" applyFont="1" applyBorder="1" applyAlignment="1">
      <alignment horizontal="center" vertical="center" wrapText="1"/>
    </xf>
    <xf numFmtId="173" fontId="9" fillId="0" borderId="0" xfId="1" applyNumberFormat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9" fillId="0" borderId="6" xfId="1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165" fontId="9" fillId="0" borderId="6" xfId="1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>
      <alignment horizontal="center" vertical="center" wrapText="1"/>
    </xf>
    <xf numFmtId="168" fontId="9" fillId="0" borderId="0" xfId="1" applyNumberFormat="1" applyFont="1" applyAlignment="1">
      <alignment horizontal="center" vertical="center" wrapText="1"/>
    </xf>
    <xf numFmtId="165" fontId="34" fillId="0" borderId="0" xfId="1" applyNumberFormat="1" applyFont="1" applyAlignment="1">
      <alignment horizontal="center" vertical="center" wrapText="1"/>
    </xf>
    <xf numFmtId="170" fontId="9" fillId="0" borderId="0" xfId="1" applyNumberFormat="1" applyFont="1" applyAlignment="1">
      <alignment horizontal="center" vertical="center" wrapText="1"/>
    </xf>
  </cellXfs>
  <cellStyles count="9">
    <cellStyle name="Iau?iue" xfId="3"/>
    <cellStyle name="Iau?iue 2" xfId="4"/>
    <cellStyle name="Iau?iue 2 2" xfId="6"/>
    <cellStyle name="Звичайний" xfId="0" builtinId="0"/>
    <cellStyle name="Звичайний 2" xfId="7"/>
    <cellStyle name="Обычный_5DA96A55" xfId="8"/>
    <cellStyle name="Обычный_nkre1" xfId="5"/>
    <cellStyle name="Обычный_proekt_regul322_zm_d_1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W192"/>
  <sheetViews>
    <sheetView showZeros="0" tabSelected="1" view="pageBreakPreview" zoomScale="80" zoomScaleNormal="100" zoomScaleSheetLayoutView="80" workbookViewId="0">
      <selection activeCell="A155" sqref="A155:XFD184"/>
    </sheetView>
  </sheetViews>
  <sheetFormatPr defaultColWidth="9.140625" defaultRowHeight="12.75"/>
  <cols>
    <col min="1" max="1" width="9.7109375" style="173" customWidth="1"/>
    <col min="2" max="2" width="54.85546875" style="173" customWidth="1"/>
    <col min="3" max="3" width="9.28515625" style="173" customWidth="1"/>
    <col min="4" max="4" width="12.42578125" style="173" customWidth="1"/>
    <col min="5" max="5" width="11.7109375" style="173" customWidth="1"/>
    <col min="6" max="6" width="14.140625" style="173" customWidth="1"/>
    <col min="7" max="7" width="9.7109375" style="173" customWidth="1"/>
    <col min="8" max="8" width="10.7109375" style="173" customWidth="1"/>
    <col min="9" max="9" width="9.7109375" style="173" customWidth="1"/>
    <col min="10" max="10" width="10.7109375" style="173" customWidth="1"/>
    <col min="11" max="11" width="9.7109375" style="173" customWidth="1"/>
    <col min="12" max="12" width="10.7109375" style="173" customWidth="1"/>
    <col min="13" max="13" width="9.7109375" style="173" customWidth="1"/>
    <col min="14" max="14" width="10.7109375" style="173" customWidth="1"/>
    <col min="15" max="15" width="17.140625" style="173" customWidth="1"/>
    <col min="16" max="16" width="14.28515625" style="181" customWidth="1"/>
    <col min="17" max="17" width="14.85546875" style="173" customWidth="1"/>
    <col min="18" max="18" width="15.42578125" style="173" customWidth="1"/>
    <col min="19" max="19" width="12.5703125" style="173" customWidth="1"/>
    <col min="20" max="20" width="5.85546875" style="173" customWidth="1"/>
    <col min="21" max="16384" width="9.140625" style="173"/>
  </cols>
  <sheetData>
    <row r="1" spans="1:19" s="4" customFormat="1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/>
      <c r="I2" s="5"/>
      <c r="J2" s="5"/>
      <c r="K2" s="5"/>
      <c r="L2" s="5"/>
      <c r="M2" s="5"/>
      <c r="N2" s="5"/>
      <c r="O2" s="5" t="s">
        <v>7</v>
      </c>
      <c r="P2" s="6" t="s">
        <v>8</v>
      </c>
      <c r="Q2" s="7" t="s">
        <v>9</v>
      </c>
      <c r="R2" s="8" t="s">
        <v>10</v>
      </c>
      <c r="S2" s="5" t="s">
        <v>11</v>
      </c>
    </row>
    <row r="3" spans="1:19" s="4" customFormat="1" ht="50.25" customHeight="1">
      <c r="A3" s="5"/>
      <c r="B3" s="5"/>
      <c r="C3" s="5"/>
      <c r="D3" s="5"/>
      <c r="E3" s="5" t="s">
        <v>12</v>
      </c>
      <c r="F3" s="5" t="s">
        <v>13</v>
      </c>
      <c r="G3" s="5" t="s">
        <v>14</v>
      </c>
      <c r="H3" s="5"/>
      <c r="I3" s="5" t="s">
        <v>15</v>
      </c>
      <c r="J3" s="5"/>
      <c r="K3" s="5" t="s">
        <v>16</v>
      </c>
      <c r="L3" s="5"/>
      <c r="M3" s="5" t="s">
        <v>17</v>
      </c>
      <c r="N3" s="5"/>
      <c r="O3" s="5"/>
      <c r="P3" s="9"/>
      <c r="Q3" s="10"/>
      <c r="R3" s="11"/>
      <c r="S3" s="5"/>
    </row>
    <row r="4" spans="1:19" s="4" customFormat="1" ht="43.5" customHeight="1">
      <c r="A4" s="5"/>
      <c r="B4" s="5"/>
      <c r="C4" s="5"/>
      <c r="D4" s="5"/>
      <c r="E4" s="5"/>
      <c r="F4" s="5"/>
      <c r="G4" s="12" t="s">
        <v>12</v>
      </c>
      <c r="H4" s="12" t="s">
        <v>13</v>
      </c>
      <c r="I4" s="12" t="s">
        <v>12</v>
      </c>
      <c r="J4" s="12" t="s">
        <v>13</v>
      </c>
      <c r="K4" s="12" t="s">
        <v>12</v>
      </c>
      <c r="L4" s="12" t="s">
        <v>13</v>
      </c>
      <c r="M4" s="12" t="s">
        <v>12</v>
      </c>
      <c r="N4" s="12" t="s">
        <v>18</v>
      </c>
      <c r="O4" s="5"/>
      <c r="P4" s="13"/>
      <c r="Q4" s="14"/>
      <c r="R4" s="15"/>
      <c r="S4" s="5"/>
    </row>
    <row r="5" spans="1:19" s="17" customFormat="1" ht="9.9499999999999993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11</v>
      </c>
      <c r="H5" s="16">
        <v>12</v>
      </c>
      <c r="I5" s="16">
        <v>13</v>
      </c>
      <c r="J5" s="16">
        <v>14</v>
      </c>
      <c r="K5" s="16">
        <v>15</v>
      </c>
      <c r="L5" s="16">
        <v>16</v>
      </c>
      <c r="M5" s="16">
        <v>17</v>
      </c>
      <c r="N5" s="16">
        <v>18</v>
      </c>
      <c r="O5" s="16">
        <v>19</v>
      </c>
      <c r="P5" s="16">
        <v>20</v>
      </c>
      <c r="Q5" s="16">
        <v>21</v>
      </c>
      <c r="R5" s="16">
        <v>22</v>
      </c>
      <c r="S5" s="16">
        <v>23</v>
      </c>
    </row>
    <row r="6" spans="1:19" s="21" customFormat="1" ht="15.7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s="32" customFormat="1" ht="14.1" customHeight="1">
      <c r="A7" s="22" t="s">
        <v>20</v>
      </c>
      <c r="B7" s="23" t="s">
        <v>21</v>
      </c>
      <c r="C7" s="24"/>
      <c r="D7" s="25"/>
      <c r="E7" s="26"/>
      <c r="F7" s="27">
        <f>SUM(F8+F25+F32+F65)</f>
        <v>57305.181483571039</v>
      </c>
      <c r="G7" s="28"/>
      <c r="H7" s="27">
        <f>SUM(H8+H25+H32+H65)</f>
        <v>15355.70509320955</v>
      </c>
      <c r="I7" s="28"/>
      <c r="J7" s="27">
        <f>SUM(J8+J25+J32+J65)</f>
        <v>13368.00883679045</v>
      </c>
      <c r="K7" s="28"/>
      <c r="L7" s="27">
        <f>SUM(L8+L25+L32+L65)</f>
        <v>16731.87851606922</v>
      </c>
      <c r="M7" s="28"/>
      <c r="N7" s="27">
        <f>SUM(N8+N25+N32+N65)</f>
        <v>11849.589037501821</v>
      </c>
      <c r="O7" s="28"/>
      <c r="P7" s="29"/>
      <c r="Q7" s="30" t="s">
        <v>22</v>
      </c>
      <c r="R7" s="31"/>
      <c r="S7" s="28"/>
    </row>
    <row r="8" spans="1:19" s="32" customFormat="1" ht="14.1" customHeight="1">
      <c r="A8" s="22" t="s">
        <v>23</v>
      </c>
      <c r="B8" s="33" t="s">
        <v>24</v>
      </c>
      <c r="C8" s="24"/>
      <c r="D8" s="34"/>
      <c r="E8" s="26"/>
      <c r="F8" s="35">
        <f>SUM(F9+F12)</f>
        <v>24504.512053571038</v>
      </c>
      <c r="G8" s="28"/>
      <c r="H8" s="35">
        <f>SUM(H9+H12)</f>
        <v>0</v>
      </c>
      <c r="I8" s="28"/>
      <c r="J8" s="35">
        <f>SUM(J9+J12)</f>
        <v>6099.2664999999997</v>
      </c>
      <c r="K8" s="28"/>
      <c r="L8" s="35">
        <f>SUM(L9+L12)</f>
        <v>9382.3765160692219</v>
      </c>
      <c r="M8" s="28"/>
      <c r="N8" s="35">
        <f>SUM(N9+N12)</f>
        <v>9022.8690375018214</v>
      </c>
      <c r="O8" s="28"/>
      <c r="P8" s="29"/>
      <c r="Q8" s="36"/>
      <c r="R8" s="37"/>
      <c r="S8" s="28"/>
    </row>
    <row r="9" spans="1:19" s="32" customFormat="1" ht="14.1" customHeight="1">
      <c r="A9" s="22" t="s">
        <v>25</v>
      </c>
      <c r="B9" s="38" t="s">
        <v>26</v>
      </c>
      <c r="C9" s="24"/>
      <c r="D9" s="39"/>
      <c r="E9" s="26"/>
      <c r="F9" s="39">
        <f>SUM(F10:F11)</f>
        <v>4109.2110000000002</v>
      </c>
      <c r="G9" s="28"/>
      <c r="H9" s="39">
        <f>SUM(H10:H11)</f>
        <v>0</v>
      </c>
      <c r="I9" s="28"/>
      <c r="J9" s="39">
        <f>SUM(J10:J11)</f>
        <v>2680.8924999999999</v>
      </c>
      <c r="K9" s="28"/>
      <c r="L9" s="39">
        <f>SUM(L10:L11)</f>
        <v>1428.3185000000001</v>
      </c>
      <c r="M9" s="28"/>
      <c r="N9" s="39">
        <f>SUM(N10:N11)</f>
        <v>0</v>
      </c>
      <c r="O9" s="28"/>
      <c r="P9" s="29"/>
      <c r="Q9" s="36"/>
      <c r="R9" s="37"/>
      <c r="S9" s="28"/>
    </row>
    <row r="10" spans="1:19" s="32" customFormat="1" ht="39.950000000000003" customHeight="1">
      <c r="A10" s="22"/>
      <c r="B10" s="40" t="s">
        <v>27</v>
      </c>
      <c r="C10" s="24" t="s">
        <v>28</v>
      </c>
      <c r="D10" s="39">
        <f t="shared" ref="D10:D11" si="0">SUM(F10/E10)</f>
        <v>324.61784090909089</v>
      </c>
      <c r="E10" s="26">
        <v>8.8000000000000007</v>
      </c>
      <c r="F10" s="35">
        <v>2856.6370000000002</v>
      </c>
      <c r="G10" s="26"/>
      <c r="H10" s="39">
        <f>SUM(G10*D10)</f>
        <v>0</v>
      </c>
      <c r="I10" s="26">
        <v>4.4000000000000004</v>
      </c>
      <c r="J10" s="39">
        <f>SUM(I10*D10)</f>
        <v>1428.3185000000001</v>
      </c>
      <c r="K10" s="26">
        <v>4.4000000000000004</v>
      </c>
      <c r="L10" s="39">
        <f>SUM(K10*D10)</f>
        <v>1428.3185000000001</v>
      </c>
      <c r="M10" s="26"/>
      <c r="N10" s="39">
        <f>SUM(M10*D10)</f>
        <v>0</v>
      </c>
      <c r="O10" s="41" t="s">
        <v>29</v>
      </c>
      <c r="P10" s="29"/>
      <c r="Q10" s="36"/>
      <c r="R10" s="37"/>
      <c r="S10" s="28"/>
    </row>
    <row r="11" spans="1:19" s="32" customFormat="1" ht="51.75" customHeight="1">
      <c r="A11" s="22"/>
      <c r="B11" s="42" t="s">
        <v>30</v>
      </c>
      <c r="C11" s="24" t="s">
        <v>28</v>
      </c>
      <c r="D11" s="39">
        <f t="shared" si="0"/>
        <v>1002.0592</v>
      </c>
      <c r="E11" s="26">
        <v>1.25</v>
      </c>
      <c r="F11" s="35">
        <v>1252.5740000000001</v>
      </c>
      <c r="G11" s="28"/>
      <c r="H11" s="39">
        <f>SUM(G11*D11)</f>
        <v>0</v>
      </c>
      <c r="I11" s="26">
        <v>1.25</v>
      </c>
      <c r="J11" s="39">
        <f>SUM(I11*D11)</f>
        <v>1252.5740000000001</v>
      </c>
      <c r="K11" s="26"/>
      <c r="L11" s="39">
        <f>SUM(K11*D11)</f>
        <v>0</v>
      </c>
      <c r="M11" s="26"/>
      <c r="N11" s="39">
        <f>SUM(M11*D11)</f>
        <v>0</v>
      </c>
      <c r="O11" s="41" t="s">
        <v>29</v>
      </c>
      <c r="P11" s="29"/>
      <c r="Q11" s="36"/>
      <c r="R11" s="37"/>
      <c r="S11" s="28"/>
    </row>
    <row r="12" spans="1:19" s="32" customFormat="1" ht="14.1" customHeight="1">
      <c r="A12" s="22" t="s">
        <v>31</v>
      </c>
      <c r="B12" s="38" t="s">
        <v>32</v>
      </c>
      <c r="C12" s="24"/>
      <c r="D12" s="34"/>
      <c r="E12" s="26"/>
      <c r="F12" s="35">
        <f>SUM(F13)</f>
        <v>20395.301053571038</v>
      </c>
      <c r="G12" s="28"/>
      <c r="H12" s="35">
        <f>SUM(H13)</f>
        <v>0</v>
      </c>
      <c r="I12" s="28"/>
      <c r="J12" s="35">
        <f>SUM(J13)</f>
        <v>3418.3739999999998</v>
      </c>
      <c r="K12" s="28"/>
      <c r="L12" s="35">
        <f>SUM(L13)</f>
        <v>7954.0580160692216</v>
      </c>
      <c r="M12" s="28"/>
      <c r="N12" s="35">
        <f>SUM(N13)</f>
        <v>9022.8690375018214</v>
      </c>
      <c r="O12" s="28"/>
      <c r="P12" s="29"/>
      <c r="Q12" s="36"/>
      <c r="R12" s="37"/>
      <c r="S12" s="28"/>
    </row>
    <row r="13" spans="1:19" s="32" customFormat="1" ht="14.1" customHeight="1">
      <c r="A13" s="43" t="s">
        <v>33</v>
      </c>
      <c r="B13" s="40" t="s">
        <v>34</v>
      </c>
      <c r="C13" s="24"/>
      <c r="D13" s="44"/>
      <c r="E13" s="26"/>
      <c r="F13" s="35">
        <f>SUM(F14+F22)</f>
        <v>20395.301053571038</v>
      </c>
      <c r="G13" s="28"/>
      <c r="H13" s="35" t="s">
        <v>35</v>
      </c>
      <c r="I13" s="28"/>
      <c r="J13" s="35">
        <f>SUM(J14+J22)</f>
        <v>3418.3739999999998</v>
      </c>
      <c r="K13" s="28"/>
      <c r="L13" s="35">
        <f>SUM(L14+L22)</f>
        <v>7954.0580160692216</v>
      </c>
      <c r="M13" s="28"/>
      <c r="N13" s="35">
        <f>SUM(N14+N22)</f>
        <v>9022.8690375018214</v>
      </c>
      <c r="O13" s="28"/>
      <c r="P13" s="29"/>
      <c r="Q13" s="36"/>
      <c r="R13" s="37"/>
      <c r="S13" s="28"/>
    </row>
    <row r="14" spans="1:19" s="32" customFormat="1" ht="14.1" customHeight="1">
      <c r="A14" s="43" t="s">
        <v>36</v>
      </c>
      <c r="B14" s="40" t="s">
        <v>37</v>
      </c>
      <c r="C14" s="24"/>
      <c r="D14" s="45">
        <f>SUM(F14/E14)</f>
        <v>702.89714886311617</v>
      </c>
      <c r="E14" s="45">
        <f>SUM(E15:E21)</f>
        <v>25.094000000000001</v>
      </c>
      <c r="F14" s="46">
        <f>SUM(F15:F21)</f>
        <v>17638.501053571039</v>
      </c>
      <c r="G14" s="28"/>
      <c r="H14" s="46">
        <f>SUM(H15:H21)</f>
        <v>0</v>
      </c>
      <c r="I14" s="28"/>
      <c r="J14" s="46">
        <f>SUM(J15:J21)</f>
        <v>2254.0499999999997</v>
      </c>
      <c r="K14" s="28"/>
      <c r="L14" s="46">
        <f>SUM(L15:L21)</f>
        <v>7954.0580160692216</v>
      </c>
      <c r="M14" s="28"/>
      <c r="N14" s="46">
        <f>SUM(N15:N21)</f>
        <v>7430.3930375018208</v>
      </c>
      <c r="O14" s="28"/>
      <c r="P14" s="29"/>
      <c r="Q14" s="36"/>
      <c r="R14" s="37"/>
      <c r="S14" s="28"/>
    </row>
    <row r="15" spans="1:19" s="32" customFormat="1" ht="14.1" customHeight="1">
      <c r="A15" s="47"/>
      <c r="B15" s="40" t="s">
        <v>38</v>
      </c>
      <c r="C15" s="24" t="s">
        <v>28</v>
      </c>
      <c r="D15" s="46">
        <v>800.96075401730525</v>
      </c>
      <c r="E15" s="46">
        <v>8</v>
      </c>
      <c r="F15" s="48">
        <f>SUM(D15*E15)</f>
        <v>6407.686032138442</v>
      </c>
      <c r="G15" s="46"/>
      <c r="H15" s="27">
        <f t="shared" ref="H15:H21" si="1">SUM(G15*D15)</f>
        <v>0</v>
      </c>
      <c r="I15" s="28"/>
      <c r="J15" s="27">
        <f t="shared" ref="J15:J21" si="2">SUM(I15*D15)</f>
        <v>0</v>
      </c>
      <c r="K15" s="46">
        <v>4</v>
      </c>
      <c r="L15" s="27">
        <f t="shared" ref="L15:L21" si="3">SUM(K15*D15)</f>
        <v>3203.843016069221</v>
      </c>
      <c r="M15" s="49">
        <v>4</v>
      </c>
      <c r="N15" s="27">
        <f t="shared" ref="N15:N21" si="4">SUM(M15*D15)</f>
        <v>3203.843016069221</v>
      </c>
      <c r="O15" s="41" t="s">
        <v>29</v>
      </c>
      <c r="P15" s="29"/>
      <c r="Q15" s="36"/>
      <c r="R15" s="37"/>
      <c r="S15" s="28"/>
    </row>
    <row r="16" spans="1:19" s="32" customFormat="1" ht="14.1" customHeight="1">
      <c r="A16" s="47"/>
      <c r="B16" s="40" t="s">
        <v>39</v>
      </c>
      <c r="C16" s="24" t="s">
        <v>28</v>
      </c>
      <c r="D16" s="46">
        <v>751.34999999999991</v>
      </c>
      <c r="E16" s="46">
        <v>4.2939999999999996</v>
      </c>
      <c r="F16" s="35">
        <v>3225.9890214325987</v>
      </c>
      <c r="G16" s="27"/>
      <c r="H16" s="27">
        <f t="shared" si="1"/>
        <v>0</v>
      </c>
      <c r="I16" s="49">
        <v>3</v>
      </c>
      <c r="J16" s="27">
        <f t="shared" si="2"/>
        <v>2254.0499999999997</v>
      </c>
      <c r="K16" s="28"/>
      <c r="L16" s="27">
        <f t="shared" si="3"/>
        <v>0</v>
      </c>
      <c r="M16" s="46">
        <v>1.294</v>
      </c>
      <c r="N16" s="27">
        <v>971.93902143259902</v>
      </c>
      <c r="O16" s="41" t="s">
        <v>29</v>
      </c>
      <c r="P16" s="27"/>
      <c r="Q16" s="36"/>
      <c r="R16" s="37"/>
      <c r="S16" s="28"/>
    </row>
    <row r="17" spans="1:19" s="32" customFormat="1" ht="14.1" customHeight="1">
      <c r="A17" s="47"/>
      <c r="B17" s="40" t="s">
        <v>40</v>
      </c>
      <c r="C17" s="24" t="s">
        <v>28</v>
      </c>
      <c r="D17" s="46">
        <f t="shared" ref="D17:D21" si="5">SUM(F17/E17)</f>
        <v>740.42115027829311</v>
      </c>
      <c r="E17" s="46">
        <v>2.6949999999999998</v>
      </c>
      <c r="F17" s="35">
        <v>1995.4349999999999</v>
      </c>
      <c r="G17" s="28"/>
      <c r="H17" s="27">
        <f t="shared" si="1"/>
        <v>0</v>
      </c>
      <c r="I17" s="28"/>
      <c r="J17" s="27">
        <f t="shared" si="2"/>
        <v>0</v>
      </c>
      <c r="K17" s="28">
        <v>2.6949999999999998</v>
      </c>
      <c r="L17" s="27">
        <f t="shared" si="3"/>
        <v>1995.4349999999997</v>
      </c>
      <c r="M17" s="46"/>
      <c r="N17" s="27">
        <f t="shared" si="4"/>
        <v>0</v>
      </c>
      <c r="O17" s="41" t="s">
        <v>29</v>
      </c>
      <c r="P17" s="29"/>
      <c r="Q17" s="36"/>
      <c r="R17" s="37"/>
      <c r="S17" s="28"/>
    </row>
    <row r="18" spans="1:19" s="32" customFormat="1" ht="14.1" customHeight="1">
      <c r="A18" s="43"/>
      <c r="B18" s="40" t="s">
        <v>41</v>
      </c>
      <c r="C18" s="24" t="s">
        <v>28</v>
      </c>
      <c r="D18" s="46">
        <f t="shared" si="5"/>
        <v>576.93333333333328</v>
      </c>
      <c r="E18" s="46">
        <v>1.8</v>
      </c>
      <c r="F18" s="35">
        <v>1038.48</v>
      </c>
      <c r="G18" s="46"/>
      <c r="H18" s="27">
        <f t="shared" si="1"/>
        <v>0</v>
      </c>
      <c r="I18" s="28"/>
      <c r="J18" s="27">
        <f t="shared" si="2"/>
        <v>0</v>
      </c>
      <c r="K18" s="46">
        <v>1.8</v>
      </c>
      <c r="L18" s="27">
        <f t="shared" si="3"/>
        <v>1038.48</v>
      </c>
      <c r="M18" s="28"/>
      <c r="N18" s="27">
        <f t="shared" si="4"/>
        <v>0</v>
      </c>
      <c r="O18" s="41" t="s">
        <v>42</v>
      </c>
      <c r="P18" s="29"/>
      <c r="Q18" s="36"/>
      <c r="R18" s="37"/>
      <c r="S18" s="28"/>
    </row>
    <row r="19" spans="1:19" s="32" customFormat="1" ht="14.1" customHeight="1">
      <c r="A19" s="43"/>
      <c r="B19" s="40" t="s">
        <v>43</v>
      </c>
      <c r="C19" s="24" t="s">
        <v>28</v>
      </c>
      <c r="D19" s="46">
        <f t="shared" si="5"/>
        <v>724.17721518987332</v>
      </c>
      <c r="E19" s="46">
        <v>2.37</v>
      </c>
      <c r="F19" s="35">
        <v>1716.3</v>
      </c>
      <c r="G19" s="28"/>
      <c r="H19" s="27">
        <f t="shared" si="1"/>
        <v>0</v>
      </c>
      <c r="I19" s="28"/>
      <c r="J19" s="27">
        <f t="shared" si="2"/>
        <v>0</v>
      </c>
      <c r="K19" s="46">
        <v>2.37</v>
      </c>
      <c r="L19" s="27">
        <f t="shared" si="3"/>
        <v>1716.3</v>
      </c>
      <c r="M19" s="28"/>
      <c r="N19" s="27">
        <f t="shared" si="4"/>
        <v>0</v>
      </c>
      <c r="O19" s="41" t="s">
        <v>29</v>
      </c>
      <c r="P19" s="29"/>
      <c r="Q19" s="36"/>
      <c r="R19" s="37"/>
      <c r="S19" s="28"/>
    </row>
    <row r="20" spans="1:19" s="32" customFormat="1" ht="14.1" customHeight="1">
      <c r="A20" s="43"/>
      <c r="B20" s="40" t="s">
        <v>44</v>
      </c>
      <c r="C20" s="24" t="s">
        <v>28</v>
      </c>
      <c r="D20" s="46">
        <f t="shared" si="5"/>
        <v>605.05256410256413</v>
      </c>
      <c r="E20" s="46">
        <v>2.34</v>
      </c>
      <c r="F20" s="35">
        <v>1415.8230000000001</v>
      </c>
      <c r="G20" s="28"/>
      <c r="H20" s="27">
        <f t="shared" si="1"/>
        <v>0</v>
      </c>
      <c r="I20" s="46"/>
      <c r="J20" s="27">
        <f t="shared" si="2"/>
        <v>0</v>
      </c>
      <c r="K20" s="28"/>
      <c r="L20" s="27">
        <f t="shared" si="3"/>
        <v>0</v>
      </c>
      <c r="M20" s="49">
        <v>2.34</v>
      </c>
      <c r="N20" s="27">
        <f t="shared" si="4"/>
        <v>1415.8230000000001</v>
      </c>
      <c r="O20" s="41" t="s">
        <v>42</v>
      </c>
      <c r="P20" s="29"/>
      <c r="Q20" s="36"/>
      <c r="R20" s="37"/>
      <c r="S20" s="28"/>
    </row>
    <row r="21" spans="1:19" s="32" customFormat="1" ht="14.1" customHeight="1">
      <c r="A21" s="43"/>
      <c r="B21" s="40" t="s">
        <v>45</v>
      </c>
      <c r="C21" s="24" t="s">
        <v>28</v>
      </c>
      <c r="D21" s="46">
        <f t="shared" si="5"/>
        <v>511.48484005563279</v>
      </c>
      <c r="E21" s="46">
        <v>3.5950000000000002</v>
      </c>
      <c r="F21" s="35">
        <v>1838.788</v>
      </c>
      <c r="G21" s="28"/>
      <c r="H21" s="27">
        <f t="shared" si="1"/>
        <v>0</v>
      </c>
      <c r="I21" s="46"/>
      <c r="J21" s="27">
        <f t="shared" si="2"/>
        <v>0</v>
      </c>
      <c r="K21" s="28"/>
      <c r="L21" s="27">
        <f t="shared" si="3"/>
        <v>0</v>
      </c>
      <c r="M21" s="46">
        <v>3.5950000000000002</v>
      </c>
      <c r="N21" s="27">
        <f t="shared" si="4"/>
        <v>1838.788</v>
      </c>
      <c r="O21" s="41" t="s">
        <v>29</v>
      </c>
      <c r="P21" s="29"/>
      <c r="Q21" s="36"/>
      <c r="R21" s="37"/>
      <c r="S21" s="28"/>
    </row>
    <row r="22" spans="1:19" s="32" customFormat="1" ht="14.1" customHeight="1">
      <c r="A22" s="43" t="s">
        <v>46</v>
      </c>
      <c r="B22" s="40" t="s">
        <v>47</v>
      </c>
      <c r="C22" s="24"/>
      <c r="D22" s="50">
        <f>SUM(F22/E22)</f>
        <v>505.55657436273617</v>
      </c>
      <c r="E22" s="51">
        <f>SUM(E23:E24)</f>
        <v>5.4529999999999994</v>
      </c>
      <c r="F22" s="39">
        <f>SUM(F23:F24)</f>
        <v>2756.8</v>
      </c>
      <c r="G22" s="28"/>
      <c r="H22" s="39">
        <f>SUM(H23:H24)</f>
        <v>0</v>
      </c>
      <c r="I22" s="28"/>
      <c r="J22" s="39">
        <f>SUM(J23:J24)</f>
        <v>1164.3240000000001</v>
      </c>
      <c r="K22" s="28"/>
      <c r="L22" s="39">
        <f>SUM(L23:L24)</f>
        <v>0</v>
      </c>
      <c r="M22" s="28"/>
      <c r="N22" s="39">
        <f>SUM(N23:N24)</f>
        <v>1592.4759999999999</v>
      </c>
      <c r="O22" s="28"/>
      <c r="P22" s="29"/>
      <c r="Q22" s="36"/>
      <c r="R22" s="37"/>
      <c r="S22" s="28"/>
    </row>
    <row r="23" spans="1:19" s="32" customFormat="1" ht="42.75" customHeight="1">
      <c r="A23" s="43"/>
      <c r="B23" s="40" t="s">
        <v>48</v>
      </c>
      <c r="C23" s="24" t="s">
        <v>28</v>
      </c>
      <c r="D23" s="39">
        <f t="shared" ref="D23:D24" si="6">SUM(F23/E23)</f>
        <v>391.63269424823415</v>
      </c>
      <c r="E23" s="26">
        <v>2.9729999999999999</v>
      </c>
      <c r="F23" s="35">
        <v>1164.3240000000001</v>
      </c>
      <c r="G23" s="26"/>
      <c r="H23" s="39">
        <f>SUM(G23*D23)</f>
        <v>0</v>
      </c>
      <c r="I23" s="26">
        <v>2.9729999999999999</v>
      </c>
      <c r="J23" s="39">
        <f>SUM(I23*D23)</f>
        <v>1164.3240000000001</v>
      </c>
      <c r="K23" s="26"/>
      <c r="L23" s="39">
        <f>SUM(K23*D23)</f>
        <v>0</v>
      </c>
      <c r="M23" s="26"/>
      <c r="N23" s="39">
        <f>SUM(M23*D23)</f>
        <v>0</v>
      </c>
      <c r="O23" s="41" t="s">
        <v>42</v>
      </c>
      <c r="P23" s="29"/>
      <c r="Q23" s="36"/>
      <c r="R23" s="37"/>
      <c r="S23" s="28"/>
    </row>
    <row r="24" spans="1:19" s="32" customFormat="1" ht="39.950000000000003" customHeight="1">
      <c r="A24" s="43"/>
      <c r="B24" s="40" t="s">
        <v>49</v>
      </c>
      <c r="C24" s="24" t="s">
        <v>28</v>
      </c>
      <c r="D24" s="39">
        <f t="shared" si="6"/>
        <v>642.12741935483871</v>
      </c>
      <c r="E24" s="26">
        <v>2.48</v>
      </c>
      <c r="F24" s="35">
        <v>1592.4760000000001</v>
      </c>
      <c r="G24" s="26"/>
      <c r="H24" s="39">
        <f>SUM(G24*D24)</f>
        <v>0</v>
      </c>
      <c r="I24" s="26"/>
      <c r="J24" s="39">
        <f>SUM(I24*D24)</f>
        <v>0</v>
      </c>
      <c r="K24" s="26"/>
      <c r="L24" s="39">
        <f>SUM(K24*D24)</f>
        <v>0</v>
      </c>
      <c r="M24" s="26">
        <v>2.48</v>
      </c>
      <c r="N24" s="39">
        <f>SUM(M24*D24)</f>
        <v>1592.4759999999999</v>
      </c>
      <c r="O24" s="41" t="s">
        <v>42</v>
      </c>
      <c r="P24" s="29"/>
      <c r="Q24" s="36"/>
      <c r="R24" s="37"/>
      <c r="S24" s="28"/>
    </row>
    <row r="25" spans="1:19" s="32" customFormat="1" ht="14.1" customHeight="1">
      <c r="A25" s="43" t="s">
        <v>50</v>
      </c>
      <c r="B25" s="40" t="s">
        <v>51</v>
      </c>
      <c r="C25" s="24"/>
      <c r="D25" s="44"/>
      <c r="E25" s="26"/>
      <c r="F25" s="35">
        <f>SUM(F26)</f>
        <v>4392.1610000000001</v>
      </c>
      <c r="G25" s="28"/>
      <c r="H25" s="35">
        <f>SUM(H26)</f>
        <v>0</v>
      </c>
      <c r="I25" s="28"/>
      <c r="J25" s="35">
        <f>SUM(J26)</f>
        <v>1720.8209999999999</v>
      </c>
      <c r="K25" s="28"/>
      <c r="L25" s="35">
        <f>SUM(L26)</f>
        <v>2671.34</v>
      </c>
      <c r="M25" s="28"/>
      <c r="N25" s="35">
        <f>SUM(N26)</f>
        <v>0</v>
      </c>
      <c r="O25" s="28"/>
      <c r="P25" s="29"/>
      <c r="Q25" s="36"/>
      <c r="R25" s="37"/>
      <c r="S25" s="28"/>
    </row>
    <row r="26" spans="1:19" s="32" customFormat="1" ht="14.1" customHeight="1">
      <c r="A26" s="43" t="s">
        <v>52</v>
      </c>
      <c r="B26" s="23" t="s">
        <v>53</v>
      </c>
      <c r="C26" s="24"/>
      <c r="D26" s="44"/>
      <c r="E26" s="26"/>
      <c r="F26" s="35">
        <f>SUM(F27)</f>
        <v>4392.1610000000001</v>
      </c>
      <c r="G26" s="28"/>
      <c r="H26" s="35">
        <f>SUM(H27)</f>
        <v>0</v>
      </c>
      <c r="I26" s="28"/>
      <c r="J26" s="35">
        <f>SUM(J27)</f>
        <v>1720.8209999999999</v>
      </c>
      <c r="K26" s="28"/>
      <c r="L26" s="35">
        <f>SUM(L27)</f>
        <v>2671.34</v>
      </c>
      <c r="M26" s="28"/>
      <c r="N26" s="35">
        <f>SUM(N27)</f>
        <v>0</v>
      </c>
      <c r="O26" s="28"/>
      <c r="P26" s="29"/>
      <c r="Q26" s="36"/>
      <c r="R26" s="37"/>
      <c r="S26" s="28"/>
    </row>
    <row r="27" spans="1:19" s="32" customFormat="1" ht="12.75" customHeight="1">
      <c r="A27" s="43"/>
      <c r="B27" s="40" t="s">
        <v>54</v>
      </c>
      <c r="C27" s="24"/>
      <c r="D27" s="44"/>
      <c r="E27" s="26"/>
      <c r="F27" s="35">
        <f>SUM(F28:F31)</f>
        <v>4392.1610000000001</v>
      </c>
      <c r="G27" s="28"/>
      <c r="H27" s="35">
        <f>SUM(H28:H31)</f>
        <v>0</v>
      </c>
      <c r="I27" s="28"/>
      <c r="J27" s="35">
        <f>SUM(J28:J31)</f>
        <v>1720.8209999999999</v>
      </c>
      <c r="K27" s="28"/>
      <c r="L27" s="35">
        <f>SUM(L28:L31)</f>
        <v>2671.34</v>
      </c>
      <c r="M27" s="28"/>
      <c r="N27" s="35">
        <f>SUM(N28:N31)</f>
        <v>0</v>
      </c>
      <c r="O27" s="28"/>
      <c r="P27" s="29"/>
      <c r="Q27" s="36"/>
      <c r="R27" s="37"/>
      <c r="S27" s="28"/>
    </row>
    <row r="28" spans="1:19" s="32" customFormat="1" ht="39.950000000000003" customHeight="1">
      <c r="A28" s="43"/>
      <c r="B28" s="40" t="s">
        <v>55</v>
      </c>
      <c r="C28" s="24" t="s">
        <v>56</v>
      </c>
      <c r="D28" s="39">
        <f t="shared" ref="D28:D31" si="7">SUM(F28/E28)</f>
        <v>900.96500000000003</v>
      </c>
      <c r="E28" s="26">
        <v>1</v>
      </c>
      <c r="F28" s="35">
        <v>900.96500000000003</v>
      </c>
      <c r="G28" s="26"/>
      <c r="H28" s="39">
        <f>SUM(G28*D28)</f>
        <v>0</v>
      </c>
      <c r="I28" s="26"/>
      <c r="J28" s="39">
        <f>SUM(I28*D28)</f>
        <v>0</v>
      </c>
      <c r="K28" s="26">
        <v>1</v>
      </c>
      <c r="L28" s="39">
        <f>SUM(K28*D28)</f>
        <v>900.96500000000003</v>
      </c>
      <c r="M28" s="26"/>
      <c r="N28" s="39">
        <f>SUM(M28*D28)</f>
        <v>0</v>
      </c>
      <c r="O28" s="41" t="s">
        <v>29</v>
      </c>
      <c r="P28" s="29"/>
      <c r="Q28" s="36"/>
      <c r="R28" s="37"/>
      <c r="S28" s="28"/>
    </row>
    <row r="29" spans="1:19" s="32" customFormat="1" ht="39.950000000000003" customHeight="1">
      <c r="A29" s="43"/>
      <c r="B29" s="40" t="s">
        <v>57</v>
      </c>
      <c r="C29" s="24" t="s">
        <v>56</v>
      </c>
      <c r="D29" s="39">
        <f t="shared" si="7"/>
        <v>170.27699999999999</v>
      </c>
      <c r="E29" s="26">
        <v>1</v>
      </c>
      <c r="F29" s="35">
        <v>170.27699999999999</v>
      </c>
      <c r="G29" s="26"/>
      <c r="H29" s="39">
        <f>SUM(G29*D29)</f>
        <v>0</v>
      </c>
      <c r="I29" s="26"/>
      <c r="J29" s="39">
        <f>SUM(I29*D29)</f>
        <v>0</v>
      </c>
      <c r="K29" s="26">
        <v>1</v>
      </c>
      <c r="L29" s="39">
        <f>SUM(K29*D29)</f>
        <v>170.27699999999999</v>
      </c>
      <c r="M29" s="26"/>
      <c r="N29" s="39">
        <f>SUM(M29*D29)</f>
        <v>0</v>
      </c>
      <c r="O29" s="41" t="s">
        <v>29</v>
      </c>
      <c r="P29" s="29"/>
      <c r="Q29" s="36"/>
      <c r="R29" s="37"/>
      <c r="S29" s="28"/>
    </row>
    <row r="30" spans="1:19" s="32" customFormat="1" ht="39.950000000000003" customHeight="1">
      <c r="A30" s="43"/>
      <c r="B30" s="40" t="s">
        <v>58</v>
      </c>
      <c r="C30" s="24" t="s">
        <v>56</v>
      </c>
      <c r="D30" s="39">
        <f t="shared" si="7"/>
        <v>1720.8209999999999</v>
      </c>
      <c r="E30" s="26">
        <v>1</v>
      </c>
      <c r="F30" s="35">
        <v>1720.8209999999999</v>
      </c>
      <c r="G30" s="26"/>
      <c r="H30" s="39">
        <f>SUM(G30*D30)</f>
        <v>0</v>
      </c>
      <c r="I30" s="26">
        <v>1</v>
      </c>
      <c r="J30" s="39">
        <f>SUM(I30*D30)</f>
        <v>1720.8209999999999</v>
      </c>
      <c r="K30" s="26"/>
      <c r="L30" s="39">
        <f>SUM(K30*D30)</f>
        <v>0</v>
      </c>
      <c r="M30" s="26"/>
      <c r="N30" s="39">
        <f>SUM(M30*D30)</f>
        <v>0</v>
      </c>
      <c r="O30" s="41" t="s">
        <v>29</v>
      </c>
      <c r="P30" s="29"/>
      <c r="Q30" s="36"/>
      <c r="R30" s="37"/>
      <c r="S30" s="28"/>
    </row>
    <row r="31" spans="1:19" s="32" customFormat="1" ht="39.950000000000003" customHeight="1">
      <c r="A31" s="43"/>
      <c r="B31" s="40" t="s">
        <v>59</v>
      </c>
      <c r="C31" s="24" t="s">
        <v>56</v>
      </c>
      <c r="D31" s="39">
        <f t="shared" si="7"/>
        <v>1600.098</v>
      </c>
      <c r="E31" s="26">
        <v>1</v>
      </c>
      <c r="F31" s="35">
        <v>1600.098</v>
      </c>
      <c r="G31" s="28"/>
      <c r="H31" s="27">
        <f>SUM(G31*D31)</f>
        <v>0</v>
      </c>
      <c r="I31" s="26"/>
      <c r="J31" s="39">
        <f>SUM(I31*D31)</f>
        <v>0</v>
      </c>
      <c r="K31" s="26">
        <v>1</v>
      </c>
      <c r="L31" s="39">
        <f>SUM(K31*D31)</f>
        <v>1600.098</v>
      </c>
      <c r="M31" s="26"/>
      <c r="N31" s="39">
        <f>SUM(M31*D31)</f>
        <v>0</v>
      </c>
      <c r="O31" s="41" t="s">
        <v>29</v>
      </c>
      <c r="P31" s="29"/>
      <c r="Q31" s="36"/>
      <c r="R31" s="37"/>
      <c r="S31" s="28"/>
    </row>
    <row r="32" spans="1:19" s="32" customFormat="1" ht="14.1" customHeight="1">
      <c r="A32" s="43" t="s">
        <v>60</v>
      </c>
      <c r="B32" s="23" t="s">
        <v>61</v>
      </c>
      <c r="C32" s="24"/>
      <c r="D32" s="34"/>
      <c r="E32" s="26"/>
      <c r="F32" s="35">
        <f>SUM(F33)</f>
        <v>8442.1874299999981</v>
      </c>
      <c r="G32" s="28"/>
      <c r="H32" s="35">
        <f>SUM(H33)</f>
        <v>1409.8720932095489</v>
      </c>
      <c r="I32" s="28"/>
      <c r="J32" s="35">
        <f>SUM(J33)</f>
        <v>4068.7933367904507</v>
      </c>
      <c r="K32" s="28"/>
      <c r="L32" s="35">
        <f>SUM(L33)</f>
        <v>2963.5219999999999</v>
      </c>
      <c r="M32" s="28"/>
      <c r="N32" s="35">
        <f>SUM(N33)</f>
        <v>0</v>
      </c>
      <c r="O32" s="28"/>
      <c r="P32" s="29"/>
      <c r="Q32" s="36"/>
      <c r="R32" s="37"/>
      <c r="S32" s="28"/>
    </row>
    <row r="33" spans="1:19" s="32" customFormat="1" ht="14.1" customHeight="1">
      <c r="A33" s="43" t="s">
        <v>62</v>
      </c>
      <c r="B33" s="23" t="s">
        <v>53</v>
      </c>
      <c r="C33" s="24"/>
      <c r="D33" s="34"/>
      <c r="E33" s="26"/>
      <c r="F33" s="39">
        <f>SUM(F34+F36+F45+F55+F61)</f>
        <v>8442.1874299999981</v>
      </c>
      <c r="G33" s="28"/>
      <c r="H33" s="39">
        <f>SUM(H34+H36+H45+H55+H61)</f>
        <v>1409.8720932095489</v>
      </c>
      <c r="I33" s="28"/>
      <c r="J33" s="39">
        <f>SUM(J34+J36+J45+J55+J61)</f>
        <v>4068.7933367904507</v>
      </c>
      <c r="K33" s="28"/>
      <c r="L33" s="39">
        <f>SUM(L34+L36+L45+L55+L61)</f>
        <v>2963.5219999999999</v>
      </c>
      <c r="M33" s="28"/>
      <c r="N33" s="39">
        <f>SUM(N34+N36+N45+N55+N61)</f>
        <v>0</v>
      </c>
      <c r="O33" s="28"/>
      <c r="P33" s="29"/>
      <c r="Q33" s="36"/>
      <c r="R33" s="37"/>
      <c r="S33" s="28"/>
    </row>
    <row r="34" spans="1:19" s="32" customFormat="1" ht="14.1" customHeight="1">
      <c r="A34" s="43" t="s">
        <v>63</v>
      </c>
      <c r="B34" s="52" t="s">
        <v>64</v>
      </c>
      <c r="C34" s="53"/>
      <c r="D34" s="54"/>
      <c r="E34" s="28"/>
      <c r="F34" s="27">
        <f>SUM(F35:F35)</f>
        <v>687.38300000000004</v>
      </c>
      <c r="G34" s="28"/>
      <c r="H34" s="27">
        <f>SUM(H35:H35)</f>
        <v>0</v>
      </c>
      <c r="I34" s="28"/>
      <c r="J34" s="27">
        <f>SUM(J35:J35)</f>
        <v>0</v>
      </c>
      <c r="K34" s="28"/>
      <c r="L34" s="27">
        <f>SUM(L35:L35)</f>
        <v>687.38300000000004</v>
      </c>
      <c r="M34" s="28"/>
      <c r="N34" s="27">
        <f>SUM(N35:N35)</f>
        <v>0</v>
      </c>
      <c r="O34" s="28"/>
      <c r="P34" s="29"/>
      <c r="Q34" s="36"/>
      <c r="R34" s="37"/>
      <c r="S34" s="28"/>
    </row>
    <row r="35" spans="1:19" s="32" customFormat="1" ht="27.95" customHeight="1">
      <c r="A35" s="43"/>
      <c r="B35" s="55" t="s">
        <v>65</v>
      </c>
      <c r="C35" s="53" t="s">
        <v>56</v>
      </c>
      <c r="D35" s="39">
        <f t="shared" ref="D35" si="8">SUM(F35/E35)</f>
        <v>687.38300000000004</v>
      </c>
      <c r="E35" s="26">
        <v>1</v>
      </c>
      <c r="F35" s="39">
        <v>687.38300000000004</v>
      </c>
      <c r="G35" s="26"/>
      <c r="H35" s="39">
        <f>SUM(G35*D35)</f>
        <v>0</v>
      </c>
      <c r="I35" s="26"/>
      <c r="J35" s="39">
        <f>SUM(I35*D35)</f>
        <v>0</v>
      </c>
      <c r="K35" s="26">
        <v>1</v>
      </c>
      <c r="L35" s="39">
        <f>SUM(K35*D35)</f>
        <v>687.38300000000004</v>
      </c>
      <c r="M35" s="26"/>
      <c r="N35" s="39">
        <f>SUM(M35*D35)</f>
        <v>0</v>
      </c>
      <c r="O35" s="41" t="s">
        <v>29</v>
      </c>
      <c r="P35" s="29"/>
      <c r="Q35" s="36"/>
      <c r="R35" s="37"/>
      <c r="S35" s="28"/>
    </row>
    <row r="36" spans="1:19" s="32" customFormat="1" ht="45.75" customHeight="1">
      <c r="A36" s="43" t="s">
        <v>66</v>
      </c>
      <c r="B36" s="56" t="s">
        <v>67</v>
      </c>
      <c r="C36" s="24"/>
      <c r="D36" s="34"/>
      <c r="E36" s="28"/>
      <c r="F36" s="35">
        <f>SUM(F37:F44)</f>
        <v>2077.2506999999996</v>
      </c>
      <c r="G36" s="28"/>
      <c r="H36" s="35">
        <f>SUM(H37:H44)</f>
        <v>0</v>
      </c>
      <c r="I36" s="28"/>
      <c r="J36" s="35">
        <f>SUM(J37:J44)</f>
        <v>2077.2506999999996</v>
      </c>
      <c r="K36" s="28"/>
      <c r="L36" s="35">
        <f>SUM(L37:L44)</f>
        <v>0</v>
      </c>
      <c r="M36" s="28"/>
      <c r="N36" s="35">
        <f>SUM(N37:N44)</f>
        <v>0</v>
      </c>
      <c r="O36" s="28"/>
      <c r="P36" s="29"/>
      <c r="Q36" s="36"/>
      <c r="R36" s="37"/>
      <c r="S36" s="28"/>
    </row>
    <row r="37" spans="1:19" s="32" customFormat="1" ht="13.5" customHeight="1">
      <c r="A37" s="43"/>
      <c r="B37" s="57" t="s">
        <v>68</v>
      </c>
      <c r="C37" s="53" t="s">
        <v>69</v>
      </c>
      <c r="D37" s="58">
        <v>55.503</v>
      </c>
      <c r="E37" s="26">
        <v>2</v>
      </c>
      <c r="F37" s="39">
        <f t="shared" ref="F37:F44" si="9">SUM(D37*E37)</f>
        <v>111.006</v>
      </c>
      <c r="G37" s="26"/>
      <c r="H37" s="39">
        <f t="shared" ref="H37:H44" si="10">SUM(G37*D37)</f>
        <v>0</v>
      </c>
      <c r="I37" s="26">
        <v>2</v>
      </c>
      <c r="J37" s="39">
        <f t="shared" ref="J37:J44" si="11">SUM(I37*D37)</f>
        <v>111.006</v>
      </c>
      <c r="K37" s="26"/>
      <c r="L37" s="39">
        <f t="shared" ref="L37:L44" si="12">SUM(K37*D37)</f>
        <v>0</v>
      </c>
      <c r="M37" s="26"/>
      <c r="N37" s="39">
        <f t="shared" ref="N37:N44" si="13">SUM(M37*D37)</f>
        <v>0</v>
      </c>
      <c r="O37" s="41" t="s">
        <v>29</v>
      </c>
      <c r="P37" s="29"/>
      <c r="Q37" s="36"/>
      <c r="R37" s="37"/>
      <c r="S37" s="28"/>
    </row>
    <row r="38" spans="1:19" s="32" customFormat="1" ht="41.25" customHeight="1">
      <c r="A38" s="43"/>
      <c r="B38" s="57" t="s">
        <v>70</v>
      </c>
      <c r="C38" s="53" t="s">
        <v>69</v>
      </c>
      <c r="D38" s="58">
        <v>66.940650000000005</v>
      </c>
      <c r="E38" s="26">
        <v>8</v>
      </c>
      <c r="F38" s="39">
        <f t="shared" si="9"/>
        <v>535.52520000000004</v>
      </c>
      <c r="G38" s="26"/>
      <c r="H38" s="39">
        <f t="shared" si="10"/>
        <v>0</v>
      </c>
      <c r="I38" s="26">
        <v>8</v>
      </c>
      <c r="J38" s="39">
        <f t="shared" si="11"/>
        <v>535.52520000000004</v>
      </c>
      <c r="K38" s="26"/>
      <c r="L38" s="39">
        <f t="shared" si="12"/>
        <v>0</v>
      </c>
      <c r="M38" s="26"/>
      <c r="N38" s="39">
        <f t="shared" si="13"/>
        <v>0</v>
      </c>
      <c r="O38" s="41" t="s">
        <v>29</v>
      </c>
      <c r="P38" s="29"/>
      <c r="Q38" s="36"/>
      <c r="R38" s="37"/>
      <c r="S38" s="28"/>
    </row>
    <row r="39" spans="1:19" s="32" customFormat="1" ht="38.25" customHeight="1">
      <c r="A39" s="43"/>
      <c r="B39" s="57" t="s">
        <v>71</v>
      </c>
      <c r="C39" s="53" t="s">
        <v>69</v>
      </c>
      <c r="D39" s="58">
        <v>72.164750000000012</v>
      </c>
      <c r="E39" s="26">
        <v>6</v>
      </c>
      <c r="F39" s="39">
        <f t="shared" si="9"/>
        <v>432.98850000000004</v>
      </c>
      <c r="G39" s="26"/>
      <c r="H39" s="39">
        <f t="shared" si="10"/>
        <v>0</v>
      </c>
      <c r="I39" s="26">
        <v>6</v>
      </c>
      <c r="J39" s="39">
        <f t="shared" si="11"/>
        <v>432.98850000000004</v>
      </c>
      <c r="K39" s="26"/>
      <c r="L39" s="39">
        <f t="shared" si="12"/>
        <v>0</v>
      </c>
      <c r="M39" s="26"/>
      <c r="N39" s="39">
        <f t="shared" si="13"/>
        <v>0</v>
      </c>
      <c r="O39" s="41" t="s">
        <v>29</v>
      </c>
      <c r="P39" s="29"/>
      <c r="Q39" s="36"/>
      <c r="R39" s="37"/>
      <c r="S39" s="28"/>
    </row>
    <row r="40" spans="1:19" s="32" customFormat="1" ht="13.5" customHeight="1">
      <c r="A40" s="43"/>
      <c r="B40" s="57" t="s">
        <v>72</v>
      </c>
      <c r="C40" s="53" t="s">
        <v>69</v>
      </c>
      <c r="D40" s="58">
        <v>84.251999999999995</v>
      </c>
      <c r="E40" s="26">
        <v>2</v>
      </c>
      <c r="F40" s="39">
        <f t="shared" si="9"/>
        <v>168.50399999999999</v>
      </c>
      <c r="G40" s="26"/>
      <c r="H40" s="39">
        <f t="shared" si="10"/>
        <v>0</v>
      </c>
      <c r="I40" s="26">
        <v>2</v>
      </c>
      <c r="J40" s="39">
        <f t="shared" si="11"/>
        <v>168.50399999999999</v>
      </c>
      <c r="K40" s="26"/>
      <c r="L40" s="39">
        <f t="shared" si="12"/>
        <v>0</v>
      </c>
      <c r="M40" s="26"/>
      <c r="N40" s="39">
        <f t="shared" si="13"/>
        <v>0</v>
      </c>
      <c r="O40" s="41" t="s">
        <v>29</v>
      </c>
      <c r="P40" s="29"/>
      <c r="Q40" s="36"/>
      <c r="R40" s="37"/>
      <c r="S40" s="28"/>
    </row>
    <row r="41" spans="1:19" s="32" customFormat="1" ht="14.25" customHeight="1">
      <c r="A41" s="43"/>
      <c r="B41" s="57" t="s">
        <v>73</v>
      </c>
      <c r="C41" s="53" t="s">
        <v>69</v>
      </c>
      <c r="D41" s="58">
        <v>85.638000000000005</v>
      </c>
      <c r="E41" s="26">
        <v>1</v>
      </c>
      <c r="F41" s="39">
        <f t="shared" si="9"/>
        <v>85.638000000000005</v>
      </c>
      <c r="G41" s="26"/>
      <c r="H41" s="39">
        <f t="shared" si="10"/>
        <v>0</v>
      </c>
      <c r="I41" s="26">
        <v>1</v>
      </c>
      <c r="J41" s="39">
        <f t="shared" si="11"/>
        <v>85.638000000000005</v>
      </c>
      <c r="K41" s="26"/>
      <c r="L41" s="39">
        <f t="shared" si="12"/>
        <v>0</v>
      </c>
      <c r="M41" s="26"/>
      <c r="N41" s="39">
        <f t="shared" si="13"/>
        <v>0</v>
      </c>
      <c r="O41" s="41" t="s">
        <v>29</v>
      </c>
      <c r="P41" s="29"/>
      <c r="Q41" s="36"/>
      <c r="R41" s="37"/>
      <c r="S41" s="28"/>
    </row>
    <row r="42" spans="1:19" s="32" customFormat="1" ht="42.75" customHeight="1">
      <c r="A42" s="43"/>
      <c r="B42" s="57" t="s">
        <v>74</v>
      </c>
      <c r="C42" s="53" t="s">
        <v>69</v>
      </c>
      <c r="D42" s="58">
        <v>76.539000000000001</v>
      </c>
      <c r="E42" s="26">
        <v>7</v>
      </c>
      <c r="F42" s="39">
        <f t="shared" si="9"/>
        <v>535.77300000000002</v>
      </c>
      <c r="G42" s="26"/>
      <c r="H42" s="39">
        <f t="shared" si="10"/>
        <v>0</v>
      </c>
      <c r="I42" s="26">
        <v>7</v>
      </c>
      <c r="J42" s="39">
        <f t="shared" si="11"/>
        <v>535.77300000000002</v>
      </c>
      <c r="K42" s="26"/>
      <c r="L42" s="39">
        <f t="shared" si="12"/>
        <v>0</v>
      </c>
      <c r="M42" s="26"/>
      <c r="N42" s="39">
        <f t="shared" si="13"/>
        <v>0</v>
      </c>
      <c r="O42" s="41" t="s">
        <v>29</v>
      </c>
      <c r="P42" s="29"/>
      <c r="Q42" s="36"/>
      <c r="R42" s="37"/>
      <c r="S42" s="28"/>
    </row>
    <row r="43" spans="1:19" s="32" customFormat="1" ht="14.1" customHeight="1">
      <c r="A43" s="43"/>
      <c r="B43" s="57" t="s">
        <v>75</v>
      </c>
      <c r="C43" s="53" t="s">
        <v>69</v>
      </c>
      <c r="D43" s="58">
        <v>97.912500000000009</v>
      </c>
      <c r="E43" s="26">
        <v>1</v>
      </c>
      <c r="F43" s="39">
        <f t="shared" si="9"/>
        <v>97.912500000000009</v>
      </c>
      <c r="G43" s="26"/>
      <c r="H43" s="39">
        <f t="shared" si="10"/>
        <v>0</v>
      </c>
      <c r="I43" s="26">
        <v>1</v>
      </c>
      <c r="J43" s="39">
        <f t="shared" si="11"/>
        <v>97.912500000000009</v>
      </c>
      <c r="K43" s="26"/>
      <c r="L43" s="39">
        <f t="shared" si="12"/>
        <v>0</v>
      </c>
      <c r="M43" s="26"/>
      <c r="N43" s="39">
        <f t="shared" si="13"/>
        <v>0</v>
      </c>
      <c r="O43" s="41" t="s">
        <v>29</v>
      </c>
      <c r="P43" s="29"/>
      <c r="Q43" s="36"/>
      <c r="R43" s="37"/>
      <c r="S43" s="28"/>
    </row>
    <row r="44" spans="1:19" s="32" customFormat="1" ht="14.1" customHeight="1">
      <c r="A44" s="43"/>
      <c r="B44" s="57" t="s">
        <v>76</v>
      </c>
      <c r="C44" s="53" t="s">
        <v>69</v>
      </c>
      <c r="D44" s="58">
        <v>109.90350000000001</v>
      </c>
      <c r="E44" s="26">
        <v>1</v>
      </c>
      <c r="F44" s="39">
        <f t="shared" si="9"/>
        <v>109.90350000000001</v>
      </c>
      <c r="G44" s="26"/>
      <c r="H44" s="39">
        <f t="shared" si="10"/>
        <v>0</v>
      </c>
      <c r="I44" s="26">
        <v>1</v>
      </c>
      <c r="J44" s="39">
        <f t="shared" si="11"/>
        <v>109.90350000000001</v>
      </c>
      <c r="K44" s="26"/>
      <c r="L44" s="39">
        <f t="shared" si="12"/>
        <v>0</v>
      </c>
      <c r="M44" s="26"/>
      <c r="N44" s="39">
        <f t="shared" si="13"/>
        <v>0</v>
      </c>
      <c r="O44" s="41" t="s">
        <v>29</v>
      </c>
      <c r="P44" s="29"/>
      <c r="Q44" s="36"/>
      <c r="R44" s="37"/>
      <c r="S44" s="28"/>
    </row>
    <row r="45" spans="1:19" s="32" customFormat="1" ht="30.75" customHeight="1">
      <c r="A45" s="43" t="s">
        <v>77</v>
      </c>
      <c r="B45" s="59" t="s">
        <v>78</v>
      </c>
      <c r="C45" s="24"/>
      <c r="D45" s="44"/>
      <c r="E45" s="28"/>
      <c r="F45" s="35">
        <f>SUM(F46:F54)</f>
        <v>2175.3438849999998</v>
      </c>
      <c r="G45" s="28"/>
      <c r="H45" s="35">
        <f>SUM(H46:H54)</f>
        <v>995.250248209549</v>
      </c>
      <c r="I45" s="28"/>
      <c r="J45" s="35">
        <f>SUM(J46:J54)</f>
        <v>1180.093636790451</v>
      </c>
      <c r="K45" s="28"/>
      <c r="L45" s="35">
        <f>SUM(L46:L54)</f>
        <v>0</v>
      </c>
      <c r="M45" s="28"/>
      <c r="N45" s="35">
        <f>SUM(N46:N54)</f>
        <v>0</v>
      </c>
      <c r="O45" s="28"/>
      <c r="P45" s="29"/>
      <c r="Q45" s="36"/>
      <c r="R45" s="37"/>
      <c r="S45" s="28"/>
    </row>
    <row r="46" spans="1:19" s="32" customFormat="1" ht="14.1" customHeight="1">
      <c r="A46" s="43"/>
      <c r="B46" s="57" t="s">
        <v>79</v>
      </c>
      <c r="C46" s="53" t="s">
        <v>69</v>
      </c>
      <c r="D46" s="58">
        <v>29.645109999999999</v>
      </c>
      <c r="E46" s="26">
        <v>1</v>
      </c>
      <c r="F46" s="39">
        <f t="shared" ref="F46:F54" si="14">SUM(D46*E46)</f>
        <v>29.645109999999999</v>
      </c>
      <c r="G46" s="26">
        <v>1</v>
      </c>
      <c r="H46" s="39">
        <f t="shared" ref="H46:H54" si="15">SUM(G46*D46)</f>
        <v>29.645109999999999</v>
      </c>
      <c r="I46" s="28"/>
      <c r="J46" s="27">
        <f t="shared" ref="J46:J54" si="16">SUM(I46*D46)</f>
        <v>0</v>
      </c>
      <c r="K46" s="28"/>
      <c r="L46" s="27">
        <f t="shared" ref="L46:L54" si="17">SUM(K46*D46)</f>
        <v>0</v>
      </c>
      <c r="M46" s="28"/>
      <c r="N46" s="27">
        <f t="shared" ref="N46:N54" si="18">SUM(M46*D46)</f>
        <v>0</v>
      </c>
      <c r="O46" s="41" t="s">
        <v>29</v>
      </c>
      <c r="P46" s="29"/>
      <c r="Q46" s="36"/>
      <c r="R46" s="37"/>
      <c r="S46" s="28"/>
    </row>
    <row r="47" spans="1:19" s="32" customFormat="1" ht="14.1" customHeight="1">
      <c r="A47" s="43"/>
      <c r="B47" s="57" t="s">
        <v>80</v>
      </c>
      <c r="C47" s="53" t="s">
        <v>69</v>
      </c>
      <c r="D47" s="58">
        <v>29.692382500000001</v>
      </c>
      <c r="E47" s="26">
        <v>2</v>
      </c>
      <c r="F47" s="39">
        <f t="shared" si="14"/>
        <v>59.384765000000002</v>
      </c>
      <c r="G47" s="26">
        <v>2</v>
      </c>
      <c r="H47" s="39">
        <f t="shared" si="15"/>
        <v>59.384765000000002</v>
      </c>
      <c r="I47" s="28"/>
      <c r="J47" s="27">
        <f t="shared" si="16"/>
        <v>0</v>
      </c>
      <c r="K47" s="28"/>
      <c r="L47" s="27">
        <f t="shared" si="17"/>
        <v>0</v>
      </c>
      <c r="M47" s="28"/>
      <c r="N47" s="27">
        <f t="shared" si="18"/>
        <v>0</v>
      </c>
      <c r="O47" s="41" t="s">
        <v>29</v>
      </c>
      <c r="P47" s="29"/>
      <c r="Q47" s="36"/>
      <c r="R47" s="37"/>
      <c r="S47" s="28"/>
    </row>
    <row r="48" spans="1:19" s="32" customFormat="1" ht="54" customHeight="1">
      <c r="A48" s="43"/>
      <c r="B48" s="57" t="s">
        <v>81</v>
      </c>
      <c r="C48" s="53" t="s">
        <v>69</v>
      </c>
      <c r="D48" s="58">
        <v>33.180042499999999</v>
      </c>
      <c r="E48" s="26">
        <v>10</v>
      </c>
      <c r="F48" s="39">
        <f t="shared" si="14"/>
        <v>331.80042500000002</v>
      </c>
      <c r="G48" s="26"/>
      <c r="H48" s="39">
        <f t="shared" si="15"/>
        <v>0</v>
      </c>
      <c r="I48" s="26">
        <v>10</v>
      </c>
      <c r="J48" s="39">
        <f t="shared" si="16"/>
        <v>331.80042500000002</v>
      </c>
      <c r="K48" s="26"/>
      <c r="L48" s="39">
        <f t="shared" si="17"/>
        <v>0</v>
      </c>
      <c r="M48" s="26"/>
      <c r="N48" s="39">
        <f t="shared" si="18"/>
        <v>0</v>
      </c>
      <c r="O48" s="41" t="s">
        <v>29</v>
      </c>
      <c r="P48" s="29"/>
      <c r="Q48" s="36"/>
      <c r="R48" s="37"/>
      <c r="S48" s="28"/>
    </row>
    <row r="49" spans="1:23" s="32" customFormat="1" ht="143.25" customHeight="1">
      <c r="A49" s="43"/>
      <c r="B49" s="57" t="s">
        <v>82</v>
      </c>
      <c r="C49" s="53" t="s">
        <v>69</v>
      </c>
      <c r="D49" s="58">
        <v>34.206453448275859</v>
      </c>
      <c r="E49" s="26">
        <v>29</v>
      </c>
      <c r="F49" s="39">
        <f t="shared" si="14"/>
        <v>991.98714999999993</v>
      </c>
      <c r="G49" s="26">
        <v>19</v>
      </c>
      <c r="H49" s="39">
        <f t="shared" si="15"/>
        <v>649.9226155172413</v>
      </c>
      <c r="I49" s="26">
        <v>10</v>
      </c>
      <c r="J49" s="39">
        <f t="shared" si="16"/>
        <v>342.06453448275857</v>
      </c>
      <c r="K49" s="26"/>
      <c r="L49" s="39">
        <f t="shared" si="17"/>
        <v>0</v>
      </c>
      <c r="M49" s="26"/>
      <c r="N49" s="39">
        <f t="shared" si="18"/>
        <v>0</v>
      </c>
      <c r="O49" s="41" t="s">
        <v>29</v>
      </c>
      <c r="P49" s="29"/>
      <c r="Q49" s="36"/>
      <c r="R49" s="37"/>
      <c r="S49" s="28"/>
      <c r="W49" s="60"/>
    </row>
    <row r="50" spans="1:23" s="32" customFormat="1" ht="69" customHeight="1">
      <c r="A50" s="43"/>
      <c r="B50" s="57" t="s">
        <v>83</v>
      </c>
      <c r="C50" s="53" t="s">
        <v>69</v>
      </c>
      <c r="D50" s="58">
        <v>36.613965384615383</v>
      </c>
      <c r="E50" s="26">
        <v>13</v>
      </c>
      <c r="F50" s="39">
        <f t="shared" si="14"/>
        <v>475.98154999999997</v>
      </c>
      <c r="G50" s="26">
        <v>7</v>
      </c>
      <c r="H50" s="39">
        <f t="shared" si="15"/>
        <v>256.2977576923077</v>
      </c>
      <c r="I50" s="26">
        <v>6</v>
      </c>
      <c r="J50" s="39">
        <f t="shared" si="16"/>
        <v>219.6837923076923</v>
      </c>
      <c r="K50" s="26"/>
      <c r="L50" s="39">
        <f t="shared" si="17"/>
        <v>0</v>
      </c>
      <c r="M50" s="26"/>
      <c r="N50" s="39">
        <f t="shared" si="18"/>
        <v>0</v>
      </c>
      <c r="O50" s="41" t="s">
        <v>29</v>
      </c>
      <c r="P50" s="29"/>
      <c r="Q50" s="36"/>
      <c r="R50" s="37"/>
      <c r="S50" s="28"/>
    </row>
    <row r="51" spans="1:23" s="32" customFormat="1" ht="14.1" customHeight="1">
      <c r="A51" s="43"/>
      <c r="B51" s="57" t="s">
        <v>84</v>
      </c>
      <c r="C51" s="53" t="s">
        <v>69</v>
      </c>
      <c r="D51" s="58">
        <v>36.862045000000002</v>
      </c>
      <c r="E51" s="26">
        <v>1</v>
      </c>
      <c r="F51" s="39">
        <f t="shared" si="14"/>
        <v>36.862045000000002</v>
      </c>
      <c r="G51" s="26"/>
      <c r="H51" s="39">
        <f t="shared" si="15"/>
        <v>0</v>
      </c>
      <c r="I51" s="26">
        <v>1</v>
      </c>
      <c r="J51" s="27">
        <f t="shared" si="16"/>
        <v>36.862045000000002</v>
      </c>
      <c r="K51" s="28"/>
      <c r="L51" s="27">
        <f t="shared" si="17"/>
        <v>0</v>
      </c>
      <c r="M51" s="28"/>
      <c r="N51" s="27">
        <f t="shared" si="18"/>
        <v>0</v>
      </c>
      <c r="O51" s="41" t="s">
        <v>29</v>
      </c>
      <c r="P51" s="29"/>
      <c r="Q51" s="36"/>
      <c r="R51" s="37"/>
      <c r="S51" s="28"/>
    </row>
    <row r="52" spans="1:23" s="32" customFormat="1" ht="14.1" customHeight="1">
      <c r="A52" s="43"/>
      <c r="B52" s="57" t="s">
        <v>85</v>
      </c>
      <c r="C52" s="53" t="s">
        <v>69</v>
      </c>
      <c r="D52" s="58">
        <v>50.27693</v>
      </c>
      <c r="E52" s="26">
        <v>2</v>
      </c>
      <c r="F52" s="39">
        <f t="shared" si="14"/>
        <v>100.55386</v>
      </c>
      <c r="G52" s="26"/>
      <c r="H52" s="39">
        <f t="shared" si="15"/>
        <v>0</v>
      </c>
      <c r="I52" s="26">
        <v>2</v>
      </c>
      <c r="J52" s="27">
        <f t="shared" si="16"/>
        <v>100.55386</v>
      </c>
      <c r="K52" s="28"/>
      <c r="L52" s="27">
        <f t="shared" si="17"/>
        <v>0</v>
      </c>
      <c r="M52" s="28"/>
      <c r="N52" s="27">
        <f t="shared" si="18"/>
        <v>0</v>
      </c>
      <c r="O52" s="41" t="s">
        <v>29</v>
      </c>
      <c r="P52" s="29"/>
      <c r="Q52" s="36"/>
      <c r="R52" s="37"/>
      <c r="S52" s="28"/>
    </row>
    <row r="53" spans="1:23" s="32" customFormat="1" ht="14.1" customHeight="1">
      <c r="A53" s="43"/>
      <c r="B53" s="57" t="s">
        <v>86</v>
      </c>
      <c r="C53" s="53" t="s">
        <v>69</v>
      </c>
      <c r="D53" s="58">
        <v>61.128594999999997</v>
      </c>
      <c r="E53" s="26">
        <v>1</v>
      </c>
      <c r="F53" s="39">
        <f t="shared" si="14"/>
        <v>61.128594999999997</v>
      </c>
      <c r="G53" s="26"/>
      <c r="H53" s="39">
        <f t="shared" si="15"/>
        <v>0</v>
      </c>
      <c r="I53" s="26">
        <v>1</v>
      </c>
      <c r="J53" s="27">
        <f t="shared" si="16"/>
        <v>61.128594999999997</v>
      </c>
      <c r="K53" s="28"/>
      <c r="L53" s="27">
        <f t="shared" si="17"/>
        <v>0</v>
      </c>
      <c r="M53" s="28"/>
      <c r="N53" s="27">
        <f t="shared" si="18"/>
        <v>0</v>
      </c>
      <c r="O53" s="41" t="s">
        <v>29</v>
      </c>
      <c r="P53" s="29"/>
      <c r="Q53" s="36"/>
      <c r="R53" s="37"/>
      <c r="S53" s="28"/>
    </row>
    <row r="54" spans="1:23" s="32" customFormat="1" ht="14.1" customHeight="1">
      <c r="A54" s="43"/>
      <c r="B54" s="57" t="s">
        <v>87</v>
      </c>
      <c r="C54" s="53" t="s">
        <v>69</v>
      </c>
      <c r="D54" s="58">
        <v>88.000384999999994</v>
      </c>
      <c r="E54" s="26">
        <v>1</v>
      </c>
      <c r="F54" s="39">
        <f t="shared" si="14"/>
        <v>88.000384999999994</v>
      </c>
      <c r="G54" s="26"/>
      <c r="H54" s="39">
        <f t="shared" si="15"/>
        <v>0</v>
      </c>
      <c r="I54" s="26">
        <v>1</v>
      </c>
      <c r="J54" s="27">
        <f t="shared" si="16"/>
        <v>88.000384999999994</v>
      </c>
      <c r="K54" s="28"/>
      <c r="L54" s="27">
        <f t="shared" si="17"/>
        <v>0</v>
      </c>
      <c r="M54" s="28"/>
      <c r="N54" s="27">
        <f t="shared" si="18"/>
        <v>0</v>
      </c>
      <c r="O54" s="41" t="s">
        <v>29</v>
      </c>
      <c r="P54" s="29"/>
      <c r="Q54" s="36"/>
      <c r="R54" s="37"/>
      <c r="S54" s="28"/>
    </row>
    <row r="55" spans="1:23" s="32" customFormat="1" ht="29.25" customHeight="1">
      <c r="A55" s="43" t="s">
        <v>88</v>
      </c>
      <c r="B55" s="59" t="s">
        <v>89</v>
      </c>
      <c r="C55" s="24"/>
      <c r="D55" s="44"/>
      <c r="E55" s="26"/>
      <c r="F55" s="48">
        <f>SUM(F56:F60)</f>
        <v>414.62184500000001</v>
      </c>
      <c r="G55" s="26"/>
      <c r="H55" s="48">
        <f>SUM(H56:H60)</f>
        <v>414.62184500000001</v>
      </c>
      <c r="I55" s="28"/>
      <c r="J55" s="48">
        <f>SUM(J56:J60)</f>
        <v>0</v>
      </c>
      <c r="K55" s="28"/>
      <c r="L55" s="48">
        <f>SUM(L56:L60)</f>
        <v>0</v>
      </c>
      <c r="M55" s="28"/>
      <c r="N55" s="48">
        <f>SUM(N56:N60)</f>
        <v>0</v>
      </c>
      <c r="O55" s="28"/>
      <c r="P55" s="29"/>
      <c r="Q55" s="36"/>
      <c r="R55" s="37"/>
      <c r="S55" s="28"/>
    </row>
    <row r="56" spans="1:23" s="32" customFormat="1" ht="14.1" customHeight="1">
      <c r="A56" s="43"/>
      <c r="B56" s="57" t="s">
        <v>90</v>
      </c>
      <c r="C56" s="53" t="s">
        <v>69</v>
      </c>
      <c r="D56" s="58">
        <v>33.794585000000005</v>
      </c>
      <c r="E56" s="26">
        <v>1</v>
      </c>
      <c r="F56" s="39">
        <f t="shared" ref="F56:F60" si="19">SUM(D56*E56)</f>
        <v>33.794585000000005</v>
      </c>
      <c r="G56" s="26">
        <v>1</v>
      </c>
      <c r="H56" s="39">
        <f>SUM(G56*D56)</f>
        <v>33.794585000000005</v>
      </c>
      <c r="I56" s="28"/>
      <c r="J56" s="27">
        <f>SUM(I56*D56)</f>
        <v>0</v>
      </c>
      <c r="K56" s="28"/>
      <c r="L56" s="27">
        <f>SUM(K56*D56)</f>
        <v>0</v>
      </c>
      <c r="M56" s="28"/>
      <c r="N56" s="27">
        <f>SUM(M56*D56)</f>
        <v>0</v>
      </c>
      <c r="O56" s="41" t="s">
        <v>29</v>
      </c>
      <c r="P56" s="29"/>
      <c r="Q56" s="36"/>
      <c r="R56" s="37"/>
      <c r="S56" s="28"/>
    </row>
    <row r="57" spans="1:23" s="32" customFormat="1" ht="14.1" customHeight="1">
      <c r="A57" s="43"/>
      <c r="B57" s="57" t="s">
        <v>91</v>
      </c>
      <c r="C57" s="53" t="s">
        <v>69</v>
      </c>
      <c r="D57" s="58">
        <v>37.996585000000003</v>
      </c>
      <c r="E57" s="26">
        <v>1</v>
      </c>
      <c r="F57" s="39">
        <f t="shared" si="19"/>
        <v>37.996585000000003</v>
      </c>
      <c r="G57" s="26">
        <v>1</v>
      </c>
      <c r="H57" s="39">
        <f>SUM(G57*D57)</f>
        <v>37.996585000000003</v>
      </c>
      <c r="I57" s="28"/>
      <c r="J57" s="27">
        <f>SUM(I57*D57)</f>
        <v>0</v>
      </c>
      <c r="K57" s="28"/>
      <c r="L57" s="27">
        <f>SUM(K57*D57)</f>
        <v>0</v>
      </c>
      <c r="M57" s="28"/>
      <c r="N57" s="27">
        <f>SUM(M57*D57)</f>
        <v>0</v>
      </c>
      <c r="O57" s="41" t="s">
        <v>29</v>
      </c>
      <c r="P57" s="29"/>
      <c r="Q57" s="36"/>
      <c r="R57" s="37"/>
      <c r="S57" s="28"/>
    </row>
    <row r="58" spans="1:23" s="32" customFormat="1" ht="14.1" customHeight="1">
      <c r="A58" s="43"/>
      <c r="B58" s="57" t="s">
        <v>92</v>
      </c>
      <c r="C58" s="53" t="s">
        <v>69</v>
      </c>
      <c r="D58" s="58">
        <v>47.682195</v>
      </c>
      <c r="E58" s="26">
        <v>1</v>
      </c>
      <c r="F58" s="39">
        <f t="shared" si="19"/>
        <v>47.682195</v>
      </c>
      <c r="G58" s="26">
        <v>1</v>
      </c>
      <c r="H58" s="39">
        <f>SUM(G58*D58)</f>
        <v>47.682195</v>
      </c>
      <c r="I58" s="28"/>
      <c r="J58" s="27">
        <f>SUM(I58*D58)</f>
        <v>0</v>
      </c>
      <c r="K58" s="28"/>
      <c r="L58" s="27">
        <f>SUM(K58*D58)</f>
        <v>0</v>
      </c>
      <c r="M58" s="28"/>
      <c r="N58" s="27">
        <f>SUM(M58*D58)</f>
        <v>0</v>
      </c>
      <c r="O58" s="41" t="s">
        <v>29</v>
      </c>
      <c r="P58" s="29"/>
      <c r="Q58" s="36"/>
      <c r="R58" s="37"/>
      <c r="S58" s="28"/>
    </row>
    <row r="59" spans="1:23" s="32" customFormat="1" ht="14.1" customHeight="1">
      <c r="A59" s="43"/>
      <c r="B59" s="57" t="s">
        <v>93</v>
      </c>
      <c r="C59" s="53" t="s">
        <v>69</v>
      </c>
      <c r="D59" s="58">
        <v>48.827239999999996</v>
      </c>
      <c r="E59" s="26">
        <v>1</v>
      </c>
      <c r="F59" s="39">
        <f t="shared" si="19"/>
        <v>48.827239999999996</v>
      </c>
      <c r="G59" s="26">
        <v>1</v>
      </c>
      <c r="H59" s="39">
        <f>SUM(G59*D59)</f>
        <v>48.827239999999996</v>
      </c>
      <c r="I59" s="28"/>
      <c r="J59" s="27">
        <f>SUM(I59*D59)</f>
        <v>0</v>
      </c>
      <c r="K59" s="28"/>
      <c r="L59" s="27">
        <f>SUM(K59*D59)</f>
        <v>0</v>
      </c>
      <c r="M59" s="28"/>
      <c r="N59" s="27">
        <f>SUM(M59*D59)</f>
        <v>0</v>
      </c>
      <c r="O59" s="41" t="s">
        <v>29</v>
      </c>
      <c r="P59" s="29"/>
      <c r="Q59" s="36"/>
      <c r="R59" s="37"/>
      <c r="S59" s="28"/>
    </row>
    <row r="60" spans="1:23" s="32" customFormat="1" ht="27.75" customHeight="1">
      <c r="A60" s="43"/>
      <c r="B60" s="57" t="s">
        <v>94</v>
      </c>
      <c r="C60" s="53" t="s">
        <v>69</v>
      </c>
      <c r="D60" s="58">
        <v>82.107079999999996</v>
      </c>
      <c r="E60" s="26">
        <v>3</v>
      </c>
      <c r="F60" s="39">
        <f t="shared" si="19"/>
        <v>246.32123999999999</v>
      </c>
      <c r="G60" s="26">
        <v>3</v>
      </c>
      <c r="H60" s="39">
        <f>SUM(G60*D60)</f>
        <v>246.32123999999999</v>
      </c>
      <c r="I60" s="28"/>
      <c r="J60" s="27">
        <f>SUM(I60*D60)</f>
        <v>0</v>
      </c>
      <c r="K60" s="28"/>
      <c r="L60" s="27">
        <f>SUM(K60*D60)</f>
        <v>0</v>
      </c>
      <c r="M60" s="28"/>
      <c r="N60" s="27">
        <f>SUM(M60*D60)</f>
        <v>0</v>
      </c>
      <c r="O60" s="41" t="s">
        <v>29</v>
      </c>
      <c r="P60" s="29"/>
      <c r="Q60" s="36"/>
      <c r="R60" s="37"/>
      <c r="S60" s="28"/>
    </row>
    <row r="61" spans="1:23" s="32" customFormat="1" ht="14.1" customHeight="1">
      <c r="A61" s="43" t="s">
        <v>95</v>
      </c>
      <c r="B61" s="61" t="s">
        <v>96</v>
      </c>
      <c r="C61" s="53"/>
      <c r="D61" s="54"/>
      <c r="E61" s="28"/>
      <c r="F61" s="27">
        <f>SUM(F62:F64)</f>
        <v>3087.5879999999997</v>
      </c>
      <c r="G61" s="28"/>
      <c r="H61" s="27">
        <f>SUM(H62:H64)</f>
        <v>0</v>
      </c>
      <c r="I61" s="28"/>
      <c r="J61" s="27">
        <f>SUM(J62:J64)</f>
        <v>811.44899999999996</v>
      </c>
      <c r="K61" s="28"/>
      <c r="L61" s="27">
        <f>SUM(L62:L64)</f>
        <v>2276.1390000000001</v>
      </c>
      <c r="M61" s="28"/>
      <c r="N61" s="27">
        <f>SUM(N62:N64)</f>
        <v>0</v>
      </c>
      <c r="O61" s="28"/>
      <c r="P61" s="29"/>
      <c r="Q61" s="36"/>
      <c r="R61" s="37"/>
      <c r="S61" s="28"/>
    </row>
    <row r="62" spans="1:23" s="32" customFormat="1" ht="39.950000000000003" customHeight="1">
      <c r="A62" s="43"/>
      <c r="B62" s="62" t="s">
        <v>97</v>
      </c>
      <c r="C62" s="53" t="s">
        <v>56</v>
      </c>
      <c r="D62" s="39">
        <f t="shared" ref="D62:D64" si="20">SUM(F62/E62)</f>
        <v>1056.27</v>
      </c>
      <c r="E62" s="26">
        <v>1</v>
      </c>
      <c r="F62" s="39">
        <v>1056.27</v>
      </c>
      <c r="G62" s="26"/>
      <c r="H62" s="39">
        <f>SUM(G62*D62)</f>
        <v>0</v>
      </c>
      <c r="I62" s="28"/>
      <c r="J62" s="27">
        <f>SUM(I62*D62)</f>
        <v>0</v>
      </c>
      <c r="K62" s="26">
        <v>1</v>
      </c>
      <c r="L62" s="39">
        <f>SUM(K62*D62)</f>
        <v>1056.27</v>
      </c>
      <c r="M62" s="26"/>
      <c r="N62" s="39">
        <f>SUM(M62*D62)</f>
        <v>0</v>
      </c>
      <c r="O62" s="41" t="s">
        <v>29</v>
      </c>
      <c r="P62" s="29"/>
      <c r="Q62" s="36"/>
      <c r="R62" s="37"/>
      <c r="S62" s="28"/>
    </row>
    <row r="63" spans="1:23" s="32" customFormat="1" ht="39.950000000000003" customHeight="1">
      <c r="A63" s="43"/>
      <c r="B63" s="62" t="s">
        <v>98</v>
      </c>
      <c r="C63" s="53" t="s">
        <v>56</v>
      </c>
      <c r="D63" s="39">
        <f t="shared" si="20"/>
        <v>811.44899999999996</v>
      </c>
      <c r="E63" s="26">
        <v>1</v>
      </c>
      <c r="F63" s="39">
        <v>811.44899999999996</v>
      </c>
      <c r="G63" s="26"/>
      <c r="H63" s="39">
        <f>SUM(G63*D63)</f>
        <v>0</v>
      </c>
      <c r="I63" s="26">
        <v>1</v>
      </c>
      <c r="J63" s="39">
        <f>SUM(I63*D63)</f>
        <v>811.44899999999996</v>
      </c>
      <c r="K63" s="26"/>
      <c r="L63" s="39">
        <f>SUM(K63*D63)</f>
        <v>0</v>
      </c>
      <c r="M63" s="26"/>
      <c r="N63" s="39">
        <f>SUM(M63*D63)</f>
        <v>0</v>
      </c>
      <c r="O63" s="41" t="s">
        <v>29</v>
      </c>
      <c r="P63" s="29"/>
      <c r="Q63" s="36"/>
      <c r="R63" s="37"/>
      <c r="S63" s="28"/>
    </row>
    <row r="64" spans="1:23" s="32" customFormat="1" ht="39.950000000000003" customHeight="1">
      <c r="A64" s="43"/>
      <c r="B64" s="62" t="s">
        <v>99</v>
      </c>
      <c r="C64" s="53" t="s">
        <v>56</v>
      </c>
      <c r="D64" s="39">
        <f t="shared" si="20"/>
        <v>1219.8689999999999</v>
      </c>
      <c r="E64" s="26">
        <v>1</v>
      </c>
      <c r="F64" s="39">
        <v>1219.8689999999999</v>
      </c>
      <c r="G64" s="26"/>
      <c r="H64" s="39">
        <f>SUM(G64*D64)</f>
        <v>0</v>
      </c>
      <c r="I64" s="28"/>
      <c r="J64" s="27">
        <f>SUM(I64*D64)</f>
        <v>0</v>
      </c>
      <c r="K64" s="26">
        <v>1</v>
      </c>
      <c r="L64" s="39">
        <f>SUM(K64*D64)</f>
        <v>1219.8689999999999</v>
      </c>
      <c r="M64" s="26"/>
      <c r="N64" s="39">
        <f>SUM(M64*D64)</f>
        <v>0</v>
      </c>
      <c r="O64" s="41" t="s">
        <v>29</v>
      </c>
      <c r="P64" s="29"/>
      <c r="Q64" s="36"/>
      <c r="R64" s="37"/>
      <c r="S64" s="28"/>
    </row>
    <row r="65" spans="1:19" s="32" customFormat="1" ht="14.1" customHeight="1">
      <c r="A65" s="43" t="s">
        <v>100</v>
      </c>
      <c r="B65" s="23" t="s">
        <v>101</v>
      </c>
      <c r="C65" s="63"/>
      <c r="D65" s="39"/>
      <c r="E65" s="26"/>
      <c r="F65" s="39">
        <f>SUM(F66)</f>
        <v>19966.321</v>
      </c>
      <c r="G65" s="28"/>
      <c r="H65" s="39">
        <f>SUM(H66)</f>
        <v>13945.833000000001</v>
      </c>
      <c r="I65" s="28"/>
      <c r="J65" s="39">
        <f>SUM(J66)</f>
        <v>1479.1279999999999</v>
      </c>
      <c r="K65" s="28"/>
      <c r="L65" s="39">
        <f>SUM(L66)</f>
        <v>1714.64</v>
      </c>
      <c r="M65" s="28"/>
      <c r="N65" s="39">
        <f>SUM(N66)</f>
        <v>2826.72</v>
      </c>
      <c r="O65" s="28"/>
      <c r="P65" s="29"/>
      <c r="Q65" s="36"/>
      <c r="R65" s="37"/>
      <c r="S65" s="28"/>
    </row>
    <row r="66" spans="1:19" s="32" customFormat="1" ht="14.1" customHeight="1">
      <c r="A66" s="43" t="s">
        <v>102</v>
      </c>
      <c r="B66" s="23" t="s">
        <v>103</v>
      </c>
      <c r="C66" s="64"/>
      <c r="D66" s="34"/>
      <c r="E66" s="26"/>
      <c r="F66" s="39">
        <f>SUM(F67:F70)</f>
        <v>19966.321</v>
      </c>
      <c r="G66" s="28"/>
      <c r="H66" s="39">
        <f>SUM(H67:H70)</f>
        <v>13945.833000000001</v>
      </c>
      <c r="I66" s="28"/>
      <c r="J66" s="39">
        <f>SUM(J67:J70)</f>
        <v>1479.1279999999999</v>
      </c>
      <c r="K66" s="28"/>
      <c r="L66" s="39">
        <f>SUM(L67:L70)</f>
        <v>1714.64</v>
      </c>
      <c r="M66" s="28"/>
      <c r="N66" s="39">
        <f>SUM(N67:N70)</f>
        <v>2826.72</v>
      </c>
      <c r="O66" s="28"/>
      <c r="P66" s="29"/>
      <c r="Q66" s="36"/>
      <c r="R66" s="37"/>
      <c r="S66" s="28"/>
    </row>
    <row r="67" spans="1:19" s="32" customFormat="1" ht="27.75" customHeight="1">
      <c r="A67" s="65"/>
      <c r="B67" s="66" t="s">
        <v>104</v>
      </c>
      <c r="C67" s="24" t="s">
        <v>56</v>
      </c>
      <c r="D67" s="39">
        <v>22929.577000000001</v>
      </c>
      <c r="E67" s="39">
        <f>SUM(F67/D67)</f>
        <v>0.60820280286897577</v>
      </c>
      <c r="F67" s="46">
        <v>13945.833000000001</v>
      </c>
      <c r="G67" s="39">
        <v>0.60820280286897577</v>
      </c>
      <c r="H67" s="46">
        <v>13945.833000000001</v>
      </c>
      <c r="I67" s="26"/>
      <c r="J67" s="39"/>
      <c r="K67" s="26"/>
      <c r="L67" s="39">
        <f>SUM(K67*D67)</f>
        <v>0</v>
      </c>
      <c r="M67" s="26"/>
      <c r="N67" s="39">
        <f>SUM(M67*D67)</f>
        <v>0</v>
      </c>
      <c r="O67" s="67" t="s">
        <v>105</v>
      </c>
      <c r="P67" s="29"/>
      <c r="Q67" s="36"/>
      <c r="R67" s="37"/>
      <c r="S67" s="28"/>
    </row>
    <row r="68" spans="1:19" s="32" customFormat="1" ht="14.1" customHeight="1">
      <c r="A68" s="65"/>
      <c r="B68" s="68" t="s">
        <v>106</v>
      </c>
      <c r="C68" s="24" t="s">
        <v>56</v>
      </c>
      <c r="D68" s="39">
        <f t="shared" ref="D68:D70" si="21">SUM(F68/E68)</f>
        <v>2826.72</v>
      </c>
      <c r="E68" s="26">
        <v>1</v>
      </c>
      <c r="F68" s="35">
        <v>2826.72</v>
      </c>
      <c r="G68" s="28"/>
      <c r="H68" s="27"/>
      <c r="I68" s="28"/>
      <c r="J68" s="46"/>
      <c r="K68" s="28"/>
      <c r="L68" s="27">
        <f>SUM(K68*D68)</f>
        <v>0</v>
      </c>
      <c r="M68" s="28">
        <v>1</v>
      </c>
      <c r="N68" s="35">
        <v>2826.72</v>
      </c>
      <c r="O68" s="41" t="s">
        <v>42</v>
      </c>
      <c r="P68" s="29"/>
      <c r="Q68" s="36"/>
      <c r="R68" s="37"/>
      <c r="S68" s="28"/>
    </row>
    <row r="69" spans="1:19" s="32" customFormat="1" ht="14.1" customHeight="1">
      <c r="A69" s="65"/>
      <c r="B69" s="68" t="s">
        <v>107</v>
      </c>
      <c r="C69" s="24" t="s">
        <v>56</v>
      </c>
      <c r="D69" s="39">
        <f t="shared" si="21"/>
        <v>1479.1279999999999</v>
      </c>
      <c r="E69" s="26">
        <v>1</v>
      </c>
      <c r="F69" s="35">
        <v>1479.1279999999999</v>
      </c>
      <c r="G69" s="28"/>
      <c r="H69" s="27"/>
      <c r="I69" s="28">
        <v>1</v>
      </c>
      <c r="J69" s="35">
        <v>1479.1279999999999</v>
      </c>
      <c r="K69" s="28"/>
      <c r="L69" s="27">
        <f>SUM(K69*D69)</f>
        <v>0</v>
      </c>
      <c r="M69" s="28"/>
      <c r="N69" s="27">
        <f>SUM(M69*D69)</f>
        <v>0</v>
      </c>
      <c r="O69" s="41" t="s">
        <v>42</v>
      </c>
      <c r="P69" s="29"/>
      <c r="Q69" s="36"/>
      <c r="R69" s="37"/>
      <c r="S69" s="28"/>
    </row>
    <row r="70" spans="1:19" s="32" customFormat="1" ht="14.1" customHeight="1">
      <c r="A70" s="65"/>
      <c r="B70" s="68" t="s">
        <v>108</v>
      </c>
      <c r="C70" s="24" t="s">
        <v>56</v>
      </c>
      <c r="D70" s="39">
        <f t="shared" si="21"/>
        <v>1714.64</v>
      </c>
      <c r="E70" s="26">
        <v>1</v>
      </c>
      <c r="F70" s="35">
        <v>1714.64</v>
      </c>
      <c r="G70" s="28"/>
      <c r="H70" s="27"/>
      <c r="I70" s="28"/>
      <c r="J70" s="27"/>
      <c r="K70" s="28">
        <v>1</v>
      </c>
      <c r="L70" s="35">
        <v>1714.64</v>
      </c>
      <c r="M70" s="28"/>
      <c r="N70" s="27">
        <f>SUM(M70*D70)</f>
        <v>0</v>
      </c>
      <c r="O70" s="41" t="s">
        <v>42</v>
      </c>
      <c r="P70" s="29"/>
      <c r="Q70" s="36"/>
      <c r="R70" s="37"/>
      <c r="S70" s="28"/>
    </row>
    <row r="71" spans="1:19" s="32" customFormat="1" ht="14.1" customHeight="1">
      <c r="A71" s="43" t="s">
        <v>109</v>
      </c>
      <c r="B71" s="69" t="s">
        <v>110</v>
      </c>
      <c r="C71" s="51"/>
      <c r="D71" s="44"/>
      <c r="E71" s="26"/>
      <c r="F71" s="39">
        <f>SUM(F72)</f>
        <v>74.500616481710381</v>
      </c>
      <c r="G71" s="27"/>
      <c r="H71" s="39">
        <f>SUM(H72)</f>
        <v>74.500616481710381</v>
      </c>
      <c r="I71" s="28"/>
      <c r="J71" s="46">
        <f>SUM(J72)</f>
        <v>0</v>
      </c>
      <c r="K71" s="28"/>
      <c r="L71" s="46">
        <f>SUM(L72)</f>
        <v>0</v>
      </c>
      <c r="M71" s="28"/>
      <c r="N71" s="46">
        <f>SUM(N72)</f>
        <v>0</v>
      </c>
      <c r="O71" s="28"/>
      <c r="P71" s="29"/>
      <c r="Q71" s="36"/>
      <c r="R71" s="37"/>
      <c r="S71" s="28"/>
    </row>
    <row r="72" spans="1:19" s="32" customFormat="1" ht="14.1" customHeight="1">
      <c r="A72" s="43" t="s">
        <v>111</v>
      </c>
      <c r="B72" s="69" t="s">
        <v>112</v>
      </c>
      <c r="C72" s="26"/>
      <c r="D72" s="46"/>
      <c r="E72" s="46"/>
      <c r="F72" s="39">
        <f>SUM(F73:F73)</f>
        <v>74.500616481710381</v>
      </c>
      <c r="G72" s="27">
        <v>0</v>
      </c>
      <c r="H72" s="39">
        <f>SUM(H73:H73)</f>
        <v>74.500616481710381</v>
      </c>
      <c r="I72" s="28"/>
      <c r="J72" s="46">
        <f>SUM(J73:J73)</f>
        <v>0</v>
      </c>
      <c r="K72" s="28"/>
      <c r="L72" s="46">
        <f>SUM(L73:L73)</f>
        <v>0</v>
      </c>
      <c r="M72" s="28"/>
      <c r="N72" s="46">
        <f>SUM(N73:N73)</f>
        <v>0</v>
      </c>
      <c r="O72" s="28"/>
      <c r="P72" s="29"/>
      <c r="Q72" s="36"/>
      <c r="R72" s="37"/>
      <c r="S72" s="28"/>
    </row>
    <row r="73" spans="1:19" s="32" customFormat="1" ht="51" customHeight="1">
      <c r="A73" s="43"/>
      <c r="B73" s="70" t="s">
        <v>113</v>
      </c>
      <c r="C73" s="26" t="s">
        <v>28</v>
      </c>
      <c r="D73" s="39">
        <v>8.9009099739199993</v>
      </c>
      <c r="E73" s="46">
        <v>8.3699999999999992</v>
      </c>
      <c r="F73" s="71">
        <f>SUM(D73*E73)</f>
        <v>74.500616481710381</v>
      </c>
      <c r="G73" s="26">
        <v>8.3699999999999992</v>
      </c>
      <c r="H73" s="39">
        <f t="shared" ref="H73" si="22">SUM(G73*D73)</f>
        <v>74.500616481710381</v>
      </c>
      <c r="I73" s="28"/>
      <c r="J73" s="27">
        <f t="shared" ref="J73" si="23">SUM(I73*D73)</f>
        <v>0</v>
      </c>
      <c r="K73" s="26"/>
      <c r="L73" s="39">
        <f t="shared" ref="L73" si="24">SUM(K73*D73)</f>
        <v>0</v>
      </c>
      <c r="M73" s="28"/>
      <c r="N73" s="27">
        <f t="shared" ref="N73" si="25">SUM(M73*D73)</f>
        <v>0</v>
      </c>
      <c r="O73" s="41" t="s">
        <v>29</v>
      </c>
      <c r="P73" s="29"/>
      <c r="Q73" s="36"/>
      <c r="R73" s="37"/>
      <c r="S73" s="28"/>
    </row>
    <row r="74" spans="1:19" s="80" customFormat="1" ht="15">
      <c r="A74" s="72" t="s">
        <v>114</v>
      </c>
      <c r="B74" s="73"/>
      <c r="C74" s="73"/>
      <c r="D74" s="73"/>
      <c r="E74" s="74"/>
      <c r="F74" s="75">
        <f>SUM(F7+F71)</f>
        <v>57379.682100052749</v>
      </c>
      <c r="G74" s="76"/>
      <c r="H74" s="75">
        <f>SUM(H7+H71)</f>
        <v>15430.205709691259</v>
      </c>
      <c r="I74" s="76"/>
      <c r="J74" s="75">
        <f>SUM(J7+J71)</f>
        <v>13368.00883679045</v>
      </c>
      <c r="K74" s="76"/>
      <c r="L74" s="75">
        <f>SUM(L7+L71)</f>
        <v>16731.87851606922</v>
      </c>
      <c r="M74" s="76"/>
      <c r="N74" s="75">
        <f>SUM(N7+N71)</f>
        <v>11849.589037501821</v>
      </c>
      <c r="O74" s="77"/>
      <c r="P74" s="78"/>
      <c r="Q74" s="77"/>
      <c r="R74" s="79"/>
      <c r="S74" s="77"/>
    </row>
    <row r="75" spans="1:19" s="21" customFormat="1" ht="15.75">
      <c r="A75" s="18" t="s">
        <v>115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</row>
    <row r="76" spans="1:19" s="90" customFormat="1" ht="13.5">
      <c r="A76" s="81" t="s">
        <v>116</v>
      </c>
      <c r="B76" s="82" t="s">
        <v>117</v>
      </c>
      <c r="C76" s="82"/>
      <c r="D76" s="83"/>
      <c r="E76" s="83"/>
      <c r="F76" s="84">
        <f>SUM(F77+F84+F91)</f>
        <v>12049.18089996544</v>
      </c>
      <c r="G76" s="83"/>
      <c r="H76" s="84">
        <f>SUM(H77+H84+H91)</f>
        <v>0</v>
      </c>
      <c r="I76" s="83"/>
      <c r="J76" s="84">
        <f>SUM(J77+J84+J91)</f>
        <v>2419.7381706399997</v>
      </c>
      <c r="K76" s="83"/>
      <c r="L76" s="84">
        <f>SUM(L77+L84+L91)</f>
        <v>3125.51475596</v>
      </c>
      <c r="M76" s="83"/>
      <c r="N76" s="84">
        <f>SUM(N77+N84+N91)</f>
        <v>6503.9279733654394</v>
      </c>
      <c r="O76" s="85"/>
      <c r="P76" s="86"/>
      <c r="Q76" s="87" t="s">
        <v>118</v>
      </c>
      <c r="R76" s="88"/>
      <c r="S76" s="89"/>
    </row>
    <row r="77" spans="1:19" s="90" customFormat="1" ht="13.5">
      <c r="A77" s="81" t="s">
        <v>50</v>
      </c>
      <c r="B77" s="82" t="s">
        <v>119</v>
      </c>
      <c r="C77" s="82"/>
      <c r="D77" s="83"/>
      <c r="E77" s="83"/>
      <c r="F77" s="84">
        <f>SUM(F78)</f>
        <v>85.995000000000005</v>
      </c>
      <c r="G77" s="83"/>
      <c r="H77" s="84">
        <f>SUM(H78)</f>
        <v>0</v>
      </c>
      <c r="I77" s="83"/>
      <c r="J77" s="84">
        <f>SUM(J78)</f>
        <v>85.995000000000005</v>
      </c>
      <c r="K77" s="83"/>
      <c r="L77" s="84">
        <f>SUM(L78)</f>
        <v>0</v>
      </c>
      <c r="M77" s="83"/>
      <c r="N77" s="84">
        <f>SUM(N78)</f>
        <v>0</v>
      </c>
      <c r="O77" s="85"/>
      <c r="P77" s="86"/>
      <c r="Q77" s="91"/>
      <c r="R77" s="92"/>
      <c r="S77" s="89"/>
    </row>
    <row r="78" spans="1:19" s="90" customFormat="1" ht="13.5">
      <c r="A78" s="81" t="s">
        <v>120</v>
      </c>
      <c r="B78" s="82" t="s">
        <v>121</v>
      </c>
      <c r="C78" s="82"/>
      <c r="D78" s="83"/>
      <c r="E78" s="83"/>
      <c r="F78" s="84">
        <f>SUM(F79:F83)</f>
        <v>85.995000000000005</v>
      </c>
      <c r="G78" s="83"/>
      <c r="H78" s="84">
        <f>SUM(H79:H83)</f>
        <v>0</v>
      </c>
      <c r="I78" s="83"/>
      <c r="J78" s="84">
        <f>SUM(J79:J83)</f>
        <v>85.995000000000005</v>
      </c>
      <c r="K78" s="83"/>
      <c r="L78" s="84">
        <f>SUM(L79:L83)</f>
        <v>0</v>
      </c>
      <c r="M78" s="83"/>
      <c r="N78" s="84">
        <f>SUM(N79:N83)</f>
        <v>0</v>
      </c>
      <c r="O78" s="85"/>
      <c r="P78" s="86"/>
      <c r="Q78" s="91"/>
      <c r="R78" s="92"/>
      <c r="S78" s="89"/>
    </row>
    <row r="79" spans="1:19" s="90" customFormat="1" ht="13.5">
      <c r="A79" s="81"/>
      <c r="B79" s="93" t="s">
        <v>122</v>
      </c>
      <c r="C79" s="94" t="s">
        <v>123</v>
      </c>
      <c r="D79" s="83">
        <v>0.33500000000000002</v>
      </c>
      <c r="E79" s="83">
        <v>60</v>
      </c>
      <c r="F79" s="27">
        <f>SUM(D79*E79)</f>
        <v>20.100000000000001</v>
      </c>
      <c r="G79" s="83"/>
      <c r="H79" s="27">
        <f>SUM(G79*D79)</f>
        <v>0</v>
      </c>
      <c r="I79" s="83">
        <v>60</v>
      </c>
      <c r="J79" s="27">
        <f>SUM(I79*D79)</f>
        <v>20.100000000000001</v>
      </c>
      <c r="K79" s="83"/>
      <c r="L79" s="27">
        <f>SUM(K79*D79)</f>
        <v>0</v>
      </c>
      <c r="M79" s="83"/>
      <c r="N79" s="27">
        <f>SUM(M79*D79)</f>
        <v>0</v>
      </c>
      <c r="O79" s="41" t="s">
        <v>29</v>
      </c>
      <c r="P79" s="86"/>
      <c r="Q79" s="91"/>
      <c r="R79" s="92"/>
      <c r="S79" s="89"/>
    </row>
    <row r="80" spans="1:19" s="90" customFormat="1" ht="13.5">
      <c r="A80" s="81"/>
      <c r="B80" s="93" t="s">
        <v>124</v>
      </c>
      <c r="C80" s="94" t="s">
        <v>123</v>
      </c>
      <c r="D80" s="83">
        <v>0.33500000000000002</v>
      </c>
      <c r="E80" s="83">
        <v>93</v>
      </c>
      <c r="F80" s="27">
        <f t="shared" ref="F80:F83" si="26">SUM(D80*E80)</f>
        <v>31.155000000000001</v>
      </c>
      <c r="G80" s="83"/>
      <c r="H80" s="27">
        <f>SUM(G80*D80)</f>
        <v>0</v>
      </c>
      <c r="I80" s="83">
        <v>93</v>
      </c>
      <c r="J80" s="27">
        <f>SUM(I80*D80)</f>
        <v>31.155000000000001</v>
      </c>
      <c r="K80" s="83"/>
      <c r="L80" s="27">
        <f>SUM(K80*D80)</f>
        <v>0</v>
      </c>
      <c r="M80" s="83"/>
      <c r="N80" s="27">
        <f>SUM(M80*D80)</f>
        <v>0</v>
      </c>
      <c r="O80" s="41" t="s">
        <v>29</v>
      </c>
      <c r="P80" s="86"/>
      <c r="Q80" s="91"/>
      <c r="R80" s="92"/>
      <c r="S80" s="89"/>
    </row>
    <row r="81" spans="1:19" s="90" customFormat="1" ht="13.5">
      <c r="A81" s="81"/>
      <c r="B81" s="93" t="s">
        <v>125</v>
      </c>
      <c r="C81" s="94" t="s">
        <v>123</v>
      </c>
      <c r="D81" s="83">
        <v>0.33500000000000002</v>
      </c>
      <c r="E81" s="83">
        <v>60</v>
      </c>
      <c r="F81" s="27">
        <f t="shared" si="26"/>
        <v>20.100000000000001</v>
      </c>
      <c r="G81" s="83"/>
      <c r="H81" s="27">
        <f>SUM(G81*D81)</f>
        <v>0</v>
      </c>
      <c r="I81" s="83">
        <v>60</v>
      </c>
      <c r="J81" s="27">
        <f>SUM(I81*D81)</f>
        <v>20.100000000000001</v>
      </c>
      <c r="K81" s="83"/>
      <c r="L81" s="27">
        <f>SUM(K81*D81)</f>
        <v>0</v>
      </c>
      <c r="M81" s="83"/>
      <c r="N81" s="27">
        <f>SUM(M81*D81)</f>
        <v>0</v>
      </c>
      <c r="O81" s="41" t="s">
        <v>29</v>
      </c>
      <c r="P81" s="86"/>
      <c r="Q81" s="91"/>
      <c r="R81" s="92"/>
      <c r="S81" s="89"/>
    </row>
    <row r="82" spans="1:19" s="90" customFormat="1" ht="13.5">
      <c r="A82" s="81"/>
      <c r="B82" s="93" t="s">
        <v>126</v>
      </c>
      <c r="C82" s="94" t="s">
        <v>123</v>
      </c>
      <c r="D82" s="83">
        <v>0.33500000000000002</v>
      </c>
      <c r="E82" s="83">
        <v>30</v>
      </c>
      <c r="F82" s="27">
        <f t="shared" si="26"/>
        <v>10.050000000000001</v>
      </c>
      <c r="G82" s="83"/>
      <c r="H82" s="27">
        <f>SUM(G82*D82)</f>
        <v>0</v>
      </c>
      <c r="I82" s="83">
        <v>30</v>
      </c>
      <c r="J82" s="27">
        <f>SUM(I82*D82)</f>
        <v>10.050000000000001</v>
      </c>
      <c r="K82" s="83"/>
      <c r="L82" s="27">
        <f>SUM(K82*D82)</f>
        <v>0</v>
      </c>
      <c r="M82" s="83"/>
      <c r="N82" s="27">
        <f>SUM(M82*D82)</f>
        <v>0</v>
      </c>
      <c r="O82" s="41" t="s">
        <v>29</v>
      </c>
      <c r="P82" s="86"/>
      <c r="Q82" s="91"/>
      <c r="R82" s="92"/>
      <c r="S82" s="89"/>
    </row>
    <row r="83" spans="1:19" s="90" customFormat="1" ht="13.5">
      <c r="A83" s="81"/>
      <c r="B83" s="93" t="s">
        <v>127</v>
      </c>
      <c r="C83" s="94" t="s">
        <v>123</v>
      </c>
      <c r="D83" s="83">
        <v>0.51</v>
      </c>
      <c r="E83" s="83">
        <v>9</v>
      </c>
      <c r="F83" s="27">
        <f t="shared" si="26"/>
        <v>4.59</v>
      </c>
      <c r="G83" s="83"/>
      <c r="H83" s="27">
        <f>SUM(G83*D83)</f>
        <v>0</v>
      </c>
      <c r="I83" s="83">
        <v>9</v>
      </c>
      <c r="J83" s="27">
        <f>SUM(I83*D83)</f>
        <v>4.59</v>
      </c>
      <c r="K83" s="83"/>
      <c r="L83" s="27">
        <f>SUM(K83*D83)</f>
        <v>0</v>
      </c>
      <c r="M83" s="83"/>
      <c r="N83" s="27">
        <f>SUM(M83*D83)</f>
        <v>0</v>
      </c>
      <c r="O83" s="41" t="s">
        <v>29</v>
      </c>
      <c r="P83" s="86"/>
      <c r="Q83" s="91"/>
      <c r="R83" s="92"/>
      <c r="S83" s="89"/>
    </row>
    <row r="84" spans="1:19" s="90" customFormat="1" ht="13.5">
      <c r="A84" s="81" t="s">
        <v>60</v>
      </c>
      <c r="B84" s="82" t="s">
        <v>128</v>
      </c>
      <c r="C84" s="82"/>
      <c r="D84" s="83"/>
      <c r="E84" s="83"/>
      <c r="F84" s="84">
        <f>SUM(F85+F88)</f>
        <v>11633.18589996544</v>
      </c>
      <c r="G84" s="83"/>
      <c r="H84" s="84">
        <f>SUM(H85+H88)</f>
        <v>0</v>
      </c>
      <c r="I84" s="83"/>
      <c r="J84" s="84">
        <f>SUM(J85+J88)</f>
        <v>2333.7431706399998</v>
      </c>
      <c r="K84" s="83"/>
      <c r="L84" s="84">
        <f>SUM(L85+L88)</f>
        <v>3125.51475596</v>
      </c>
      <c r="M84" s="83"/>
      <c r="N84" s="84">
        <f>SUM(N85+N88)</f>
        <v>6173.9279733654394</v>
      </c>
      <c r="O84" s="85"/>
      <c r="P84" s="86"/>
      <c r="Q84" s="91"/>
      <c r="R84" s="92"/>
      <c r="S84" s="89"/>
    </row>
    <row r="85" spans="1:19" s="102" customFormat="1" ht="13.5">
      <c r="A85" s="95" t="s">
        <v>129</v>
      </c>
      <c r="B85" s="96" t="s">
        <v>130</v>
      </c>
      <c r="C85" s="96"/>
      <c r="D85" s="97"/>
      <c r="E85" s="97"/>
      <c r="F85" s="98">
        <f>SUM(F86+F87)</f>
        <v>9673.0458999654402</v>
      </c>
      <c r="G85" s="97"/>
      <c r="H85" s="98">
        <f>SUM(H86+H87)</f>
        <v>0</v>
      </c>
      <c r="I85" s="97"/>
      <c r="J85" s="98">
        <f>SUM(J86+J87)</f>
        <v>1867.04317064</v>
      </c>
      <c r="K85" s="97"/>
      <c r="L85" s="98">
        <f>SUM(L86+L87)</f>
        <v>2658.8147559600002</v>
      </c>
      <c r="M85" s="97"/>
      <c r="N85" s="98">
        <f>SUM(N86+N87)</f>
        <v>5147.1879733654396</v>
      </c>
      <c r="O85" s="99"/>
      <c r="P85" s="100"/>
      <c r="Q85" s="91"/>
      <c r="R85" s="92"/>
      <c r="S85" s="101"/>
    </row>
    <row r="86" spans="1:19" s="102" customFormat="1" ht="13.5">
      <c r="A86" s="103"/>
      <c r="B86" s="104" t="s">
        <v>131</v>
      </c>
      <c r="C86" s="105" t="s">
        <v>123</v>
      </c>
      <c r="D86" s="106">
        <v>1.30004317064</v>
      </c>
      <c r="E86" s="97">
        <v>5696</v>
      </c>
      <c r="F86" s="107">
        <f>SUM(D86*E86)</f>
        <v>7405.0458999654402</v>
      </c>
      <c r="G86" s="97"/>
      <c r="H86" s="107">
        <f>SUM(G86*D86)</f>
        <v>0</v>
      </c>
      <c r="I86" s="97">
        <v>1000</v>
      </c>
      <c r="J86" s="107">
        <f>SUM(I86*D86)</f>
        <v>1300.04317064</v>
      </c>
      <c r="K86" s="97">
        <v>1500</v>
      </c>
      <c r="L86" s="107">
        <f>SUM(K86*D86)</f>
        <v>1950.06475596</v>
      </c>
      <c r="M86" s="97">
        <v>3196</v>
      </c>
      <c r="N86" s="107">
        <f>SUM(M86*D86)</f>
        <v>4154.9379733654396</v>
      </c>
      <c r="O86" s="108" t="s">
        <v>29</v>
      </c>
      <c r="P86" s="100"/>
      <c r="Q86" s="91"/>
      <c r="R86" s="92"/>
      <c r="S86" s="101"/>
    </row>
    <row r="87" spans="1:19" s="102" customFormat="1" ht="13.5">
      <c r="A87" s="103"/>
      <c r="B87" s="104" t="s">
        <v>132</v>
      </c>
      <c r="C87" s="105" t="s">
        <v>123</v>
      </c>
      <c r="D87" s="106">
        <v>2.835</v>
      </c>
      <c r="E87" s="97">
        <v>800</v>
      </c>
      <c r="F87" s="107">
        <f>SUM(D87*E87)</f>
        <v>2268</v>
      </c>
      <c r="G87" s="97"/>
      <c r="H87" s="107">
        <f>SUM(G87*D87)</f>
        <v>0</v>
      </c>
      <c r="I87" s="97">
        <v>200</v>
      </c>
      <c r="J87" s="107">
        <f>SUM(I87*D87)</f>
        <v>567</v>
      </c>
      <c r="K87" s="97">
        <v>250</v>
      </c>
      <c r="L87" s="107">
        <f>SUM(K87*D87)</f>
        <v>708.75</v>
      </c>
      <c r="M87" s="97">
        <v>350</v>
      </c>
      <c r="N87" s="107">
        <f>SUM(M87*D87)</f>
        <v>992.25</v>
      </c>
      <c r="O87" s="108" t="s">
        <v>29</v>
      </c>
      <c r="P87" s="100"/>
      <c r="Q87" s="91"/>
      <c r="R87" s="92"/>
      <c r="S87" s="101"/>
    </row>
    <row r="88" spans="1:19" s="102" customFormat="1" ht="13.5">
      <c r="A88" s="95" t="s">
        <v>133</v>
      </c>
      <c r="B88" s="104" t="s">
        <v>134</v>
      </c>
      <c r="C88" s="105"/>
      <c r="D88" s="106"/>
      <c r="E88" s="97"/>
      <c r="F88" s="107">
        <f>SUM(F89:F90)</f>
        <v>1960.1399999999999</v>
      </c>
      <c r="G88" s="97"/>
      <c r="H88" s="107">
        <f>SUM(H89:H90)</f>
        <v>0</v>
      </c>
      <c r="I88" s="97"/>
      <c r="J88" s="107">
        <f>SUM(J89:J90)</f>
        <v>466.7</v>
      </c>
      <c r="K88" s="97"/>
      <c r="L88" s="107">
        <f>SUM(L89:L90)</f>
        <v>466.7</v>
      </c>
      <c r="M88" s="97"/>
      <c r="N88" s="107">
        <f>SUM(N89:N90)</f>
        <v>1026.74</v>
      </c>
      <c r="O88" s="99"/>
      <c r="P88" s="100"/>
      <c r="Q88" s="91"/>
      <c r="R88" s="92"/>
      <c r="S88" s="101"/>
    </row>
    <row r="89" spans="1:19" s="102" customFormat="1" ht="13.5">
      <c r="A89" s="95"/>
      <c r="B89" s="104" t="s">
        <v>135</v>
      </c>
      <c r="C89" s="105" t="s">
        <v>123</v>
      </c>
      <c r="D89" s="106">
        <v>2.835</v>
      </c>
      <c r="E89" s="97">
        <v>84</v>
      </c>
      <c r="F89" s="107">
        <f t="shared" ref="F89:F95" si="27">SUM(D89*E89)</f>
        <v>238.14</v>
      </c>
      <c r="G89" s="97"/>
      <c r="H89" s="107">
        <f>SUM(G89*D89)</f>
        <v>0</v>
      </c>
      <c r="I89" s="97">
        <v>20</v>
      </c>
      <c r="J89" s="107">
        <f>SUM(I89*D89)</f>
        <v>56.7</v>
      </c>
      <c r="K89" s="97">
        <v>20</v>
      </c>
      <c r="L89" s="107">
        <f>SUM(K89*D89)</f>
        <v>56.7</v>
      </c>
      <c r="M89" s="97">
        <v>44</v>
      </c>
      <c r="N89" s="107">
        <f>SUM(M89*D89)</f>
        <v>124.74</v>
      </c>
      <c r="O89" s="108" t="s">
        <v>29</v>
      </c>
      <c r="P89" s="100"/>
      <c r="Q89" s="91"/>
      <c r="R89" s="92"/>
      <c r="S89" s="101"/>
    </row>
    <row r="90" spans="1:19" s="102" customFormat="1" ht="13.5">
      <c r="A90" s="95"/>
      <c r="B90" s="104" t="s">
        <v>136</v>
      </c>
      <c r="C90" s="105" t="s">
        <v>123</v>
      </c>
      <c r="D90" s="106">
        <v>20.5</v>
      </c>
      <c r="E90" s="97">
        <v>84</v>
      </c>
      <c r="F90" s="107">
        <f t="shared" si="27"/>
        <v>1722</v>
      </c>
      <c r="G90" s="97"/>
      <c r="H90" s="107">
        <f>SUM(G90*D90)</f>
        <v>0</v>
      </c>
      <c r="I90" s="97">
        <v>20</v>
      </c>
      <c r="J90" s="107">
        <f>SUM(I90*D90)</f>
        <v>410</v>
      </c>
      <c r="K90" s="97">
        <v>20</v>
      </c>
      <c r="L90" s="107">
        <f>SUM(K90*D90)</f>
        <v>410</v>
      </c>
      <c r="M90" s="97">
        <v>44</v>
      </c>
      <c r="N90" s="107">
        <f>SUM(M90*D90)</f>
        <v>902</v>
      </c>
      <c r="O90" s="108" t="s">
        <v>29</v>
      </c>
      <c r="P90" s="100"/>
      <c r="Q90" s="91"/>
      <c r="R90" s="92"/>
      <c r="S90" s="101"/>
    </row>
    <row r="91" spans="1:19" s="90" customFormat="1" ht="25.5">
      <c r="A91" s="81" t="s">
        <v>100</v>
      </c>
      <c r="B91" s="109" t="s">
        <v>137</v>
      </c>
      <c r="C91" s="109"/>
      <c r="D91" s="110"/>
      <c r="E91" s="83"/>
      <c r="F91" s="35">
        <f>SUM(F92:F92)</f>
        <v>330</v>
      </c>
      <c r="G91" s="83"/>
      <c r="H91" s="35">
        <f>SUM(H92:H92)</f>
        <v>0</v>
      </c>
      <c r="I91" s="83"/>
      <c r="J91" s="35">
        <f>SUM(J92:J92)</f>
        <v>0</v>
      </c>
      <c r="K91" s="83"/>
      <c r="L91" s="35">
        <f>SUM(L92:L92)</f>
        <v>0</v>
      </c>
      <c r="M91" s="111"/>
      <c r="N91" s="35">
        <f>SUM(N92:N92)</f>
        <v>330</v>
      </c>
      <c r="O91" s="85"/>
      <c r="P91" s="86"/>
      <c r="Q91" s="91"/>
      <c r="R91" s="92"/>
      <c r="S91" s="89"/>
    </row>
    <row r="92" spans="1:19" s="90" customFormat="1" ht="26.25">
      <c r="A92" s="81"/>
      <c r="B92" s="112" t="s">
        <v>138</v>
      </c>
      <c r="C92" s="94" t="s">
        <v>123</v>
      </c>
      <c r="D92" s="113">
        <v>330</v>
      </c>
      <c r="E92" s="111">
        <v>1</v>
      </c>
      <c r="F92" s="35">
        <f t="shared" ref="F92" si="28">SUM(D92*E92)</f>
        <v>330</v>
      </c>
      <c r="G92" s="83"/>
      <c r="H92" s="27">
        <f>SUM(G92*D92)</f>
        <v>0</v>
      </c>
      <c r="I92" s="83"/>
      <c r="J92" s="27">
        <f>SUM(I92*D92)</f>
        <v>0</v>
      </c>
      <c r="K92" s="83"/>
      <c r="L92" s="27">
        <f>SUM(K92*D92)</f>
        <v>0</v>
      </c>
      <c r="M92" s="111">
        <v>1</v>
      </c>
      <c r="N92" s="39">
        <f>SUM(M92*D92)</f>
        <v>330</v>
      </c>
      <c r="O92" s="41" t="s">
        <v>29</v>
      </c>
      <c r="P92" s="86"/>
      <c r="Q92" s="91"/>
      <c r="R92" s="92"/>
      <c r="S92" s="89"/>
    </row>
    <row r="93" spans="1:19" s="90" customFormat="1" ht="13.5">
      <c r="A93" s="81" t="s">
        <v>139</v>
      </c>
      <c r="B93" s="82" t="s">
        <v>110</v>
      </c>
      <c r="C93" s="82"/>
      <c r="D93" s="114"/>
      <c r="E93" s="83"/>
      <c r="F93" s="35">
        <f>SUM(F94:F95)</f>
        <v>175.15</v>
      </c>
      <c r="G93" s="83"/>
      <c r="H93" s="35">
        <f>SUM(H94:H95)</f>
        <v>0</v>
      </c>
      <c r="I93" s="83"/>
      <c r="J93" s="35">
        <f>SUM(J94:J95)</f>
        <v>0</v>
      </c>
      <c r="K93" s="83"/>
      <c r="L93" s="35">
        <f>SUM(L94:L95)</f>
        <v>0</v>
      </c>
      <c r="M93" s="83"/>
      <c r="N93" s="35">
        <f>SUM(N94:N95)</f>
        <v>175.15</v>
      </c>
      <c r="O93" s="85"/>
      <c r="P93" s="86"/>
      <c r="Q93" s="91"/>
      <c r="R93" s="92"/>
      <c r="S93" s="89"/>
    </row>
    <row r="94" spans="1:19" s="90" customFormat="1" ht="13.5">
      <c r="A94" s="115"/>
      <c r="B94" s="116" t="s">
        <v>140</v>
      </c>
      <c r="C94" s="94" t="s">
        <v>123</v>
      </c>
      <c r="D94" s="117">
        <v>4.59</v>
      </c>
      <c r="E94" s="83">
        <v>25</v>
      </c>
      <c r="F94" s="27">
        <f t="shared" si="27"/>
        <v>114.75</v>
      </c>
      <c r="G94" s="83"/>
      <c r="H94" s="27">
        <f>SUM(G94*D94)</f>
        <v>0</v>
      </c>
      <c r="I94" s="83"/>
      <c r="J94" s="27">
        <f>SUM(I94*D94)</f>
        <v>0</v>
      </c>
      <c r="K94" s="83"/>
      <c r="L94" s="27">
        <f>SUM(K94*D94)</f>
        <v>0</v>
      </c>
      <c r="M94" s="83">
        <v>25</v>
      </c>
      <c r="N94" s="27">
        <f>SUM(M94*D94)</f>
        <v>114.75</v>
      </c>
      <c r="O94" s="41" t="s">
        <v>29</v>
      </c>
      <c r="P94" s="86"/>
      <c r="Q94" s="91"/>
      <c r="R94" s="92"/>
      <c r="S94" s="89"/>
    </row>
    <row r="95" spans="1:19" s="90" customFormat="1" ht="13.5">
      <c r="A95" s="118"/>
      <c r="B95" s="116" t="s">
        <v>141</v>
      </c>
      <c r="C95" s="94" t="s">
        <v>123</v>
      </c>
      <c r="D95" s="117">
        <v>6.04</v>
      </c>
      <c r="E95" s="83">
        <v>10</v>
      </c>
      <c r="F95" s="27">
        <f t="shared" si="27"/>
        <v>60.4</v>
      </c>
      <c r="G95" s="83"/>
      <c r="H95" s="27">
        <f>SUM(G95*D95)</f>
        <v>0</v>
      </c>
      <c r="I95" s="83"/>
      <c r="J95" s="27">
        <f>SUM(I95*D95)</f>
        <v>0</v>
      </c>
      <c r="K95" s="83"/>
      <c r="L95" s="27">
        <f>SUM(K95*D95)</f>
        <v>0</v>
      </c>
      <c r="M95" s="83">
        <v>10</v>
      </c>
      <c r="N95" s="27">
        <f>SUM(M95*D95)</f>
        <v>60.4</v>
      </c>
      <c r="O95" s="41" t="s">
        <v>29</v>
      </c>
      <c r="P95" s="86"/>
      <c r="Q95" s="91"/>
      <c r="R95" s="92"/>
      <c r="S95" s="89"/>
    </row>
    <row r="96" spans="1:19" s="80" customFormat="1" ht="15">
      <c r="A96" s="72" t="s">
        <v>142</v>
      </c>
      <c r="B96" s="73"/>
      <c r="C96" s="73"/>
      <c r="D96" s="73"/>
      <c r="E96" s="74"/>
      <c r="F96" s="75">
        <f>SUM(F76+F93)</f>
        <v>12224.33089996544</v>
      </c>
      <c r="G96" s="76"/>
      <c r="H96" s="119">
        <f>SUM(H76+H93)</f>
        <v>0</v>
      </c>
      <c r="I96" s="120"/>
      <c r="J96" s="119">
        <f>SUM(J76+J93)</f>
        <v>2419.7381706399997</v>
      </c>
      <c r="K96" s="120"/>
      <c r="L96" s="119">
        <f>SUM(L76+L93)</f>
        <v>3125.51475596</v>
      </c>
      <c r="M96" s="120"/>
      <c r="N96" s="119">
        <f>SUM(N76+N93)</f>
        <v>6679.077973365439</v>
      </c>
      <c r="O96" s="77"/>
      <c r="P96" s="78"/>
      <c r="Q96" s="77"/>
      <c r="R96" s="79"/>
      <c r="S96" s="77"/>
    </row>
    <row r="97" spans="1:19" s="21" customFormat="1" ht="15.75">
      <c r="A97" s="18" t="s">
        <v>143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</row>
    <row r="98" spans="1:19" s="90" customFormat="1" ht="39" customHeight="1">
      <c r="A98" s="81" t="s">
        <v>116</v>
      </c>
      <c r="B98" s="121" t="s">
        <v>144</v>
      </c>
      <c r="C98" s="64"/>
      <c r="D98" s="122"/>
      <c r="E98" s="28"/>
      <c r="F98" s="46">
        <f>SUM(F99)</f>
        <v>1486.9349999999999</v>
      </c>
      <c r="G98" s="123"/>
      <c r="H98" s="46">
        <f>SUM(H99)</f>
        <v>0</v>
      </c>
      <c r="I98" s="46"/>
      <c r="J98" s="46">
        <f>SUM(J99)</f>
        <v>1486.9349999999999</v>
      </c>
      <c r="K98" s="123"/>
      <c r="L98" s="46">
        <f>SUM(L99)</f>
        <v>0</v>
      </c>
      <c r="M98" s="123"/>
      <c r="N98" s="46">
        <f>SUM(N99)</f>
        <v>0</v>
      </c>
      <c r="O98" s="85"/>
      <c r="P98" s="124"/>
      <c r="Q98" s="87" t="s">
        <v>145</v>
      </c>
      <c r="R98" s="88"/>
      <c r="S98" s="125"/>
    </row>
    <row r="99" spans="1:19" s="90" customFormat="1" ht="12.95" customHeight="1">
      <c r="A99" s="81" t="s">
        <v>23</v>
      </c>
      <c r="B99" s="126" t="s">
        <v>146</v>
      </c>
      <c r="C99" s="51"/>
      <c r="D99" s="44"/>
      <c r="E99" s="26"/>
      <c r="F99" s="46">
        <f>SUM(F100:F104)</f>
        <v>1486.9349999999999</v>
      </c>
      <c r="G99" s="127"/>
      <c r="H99" s="46">
        <f>SUM(H100:H104)</f>
        <v>0</v>
      </c>
      <c r="I99" s="46"/>
      <c r="J99" s="46">
        <f>SUM(J100:J104)</f>
        <v>1486.9349999999999</v>
      </c>
      <c r="K99" s="127"/>
      <c r="L99" s="46">
        <f>SUM(L100:L104)</f>
        <v>0</v>
      </c>
      <c r="M99" s="127"/>
      <c r="N99" s="46">
        <f>SUM(N100:N104)</f>
        <v>0</v>
      </c>
      <c r="O99" s="41"/>
      <c r="P99" s="86"/>
      <c r="Q99" s="91"/>
      <c r="R99" s="92"/>
      <c r="S99" s="83"/>
    </row>
    <row r="100" spans="1:19" s="90" customFormat="1" ht="12.95" customHeight="1">
      <c r="A100" s="43"/>
      <c r="B100" s="128" t="s">
        <v>147</v>
      </c>
      <c r="C100" s="51"/>
      <c r="D100" s="44">
        <v>454.18299999999999</v>
      </c>
      <c r="E100" s="26"/>
      <c r="F100" s="46">
        <f>SUM(D100)</f>
        <v>454.18299999999999</v>
      </c>
      <c r="G100" s="127"/>
      <c r="H100" s="129"/>
      <c r="I100" s="46"/>
      <c r="J100" s="46">
        <v>454.18299999999999</v>
      </c>
      <c r="K100" s="127"/>
      <c r="L100" s="46"/>
      <c r="M100" s="127"/>
      <c r="N100" s="129"/>
      <c r="O100" s="41" t="s">
        <v>29</v>
      </c>
      <c r="P100" s="86"/>
      <c r="Q100" s="91"/>
      <c r="R100" s="92"/>
      <c r="S100" s="83"/>
    </row>
    <row r="101" spans="1:19" s="90" customFormat="1" ht="12.95" customHeight="1">
      <c r="A101" s="43"/>
      <c r="B101" s="128" t="s">
        <v>148</v>
      </c>
      <c r="C101" s="25"/>
      <c r="D101" s="44">
        <v>177.84200000000001</v>
      </c>
      <c r="E101" s="26"/>
      <c r="F101" s="46">
        <f t="shared" ref="F101:F104" si="29">SUM(D101)</f>
        <v>177.84200000000001</v>
      </c>
      <c r="G101" s="127"/>
      <c r="H101" s="129"/>
      <c r="I101" s="46"/>
      <c r="J101" s="46">
        <v>177.84200000000001</v>
      </c>
      <c r="K101" s="127"/>
      <c r="L101" s="46"/>
      <c r="M101" s="127"/>
      <c r="N101" s="44"/>
      <c r="O101" s="41" t="s">
        <v>29</v>
      </c>
      <c r="P101" s="86"/>
      <c r="Q101" s="91"/>
      <c r="R101" s="92"/>
      <c r="S101" s="83"/>
    </row>
    <row r="102" spans="1:19" s="90" customFormat="1" ht="12.95" customHeight="1">
      <c r="A102" s="43"/>
      <c r="B102" s="128" t="s">
        <v>149</v>
      </c>
      <c r="C102" s="51"/>
      <c r="D102" s="44">
        <v>177.84200000000001</v>
      </c>
      <c r="E102" s="26"/>
      <c r="F102" s="46">
        <f t="shared" si="29"/>
        <v>177.84200000000001</v>
      </c>
      <c r="G102" s="127"/>
      <c r="H102" s="129"/>
      <c r="I102" s="129"/>
      <c r="J102" s="129">
        <v>177.84200000000001</v>
      </c>
      <c r="K102" s="127"/>
      <c r="L102" s="129"/>
      <c r="M102" s="127"/>
      <c r="N102" s="44"/>
      <c r="O102" s="41" t="s">
        <v>29</v>
      </c>
      <c r="P102" s="86"/>
      <c r="Q102" s="91"/>
      <c r="R102" s="92"/>
      <c r="S102" s="83"/>
    </row>
    <row r="103" spans="1:19" s="90" customFormat="1" ht="12.95" customHeight="1">
      <c r="A103" s="43"/>
      <c r="B103" s="128" t="s">
        <v>150</v>
      </c>
      <c r="C103" s="51"/>
      <c r="D103" s="44">
        <v>220.363</v>
      </c>
      <c r="E103" s="26"/>
      <c r="F103" s="46">
        <f t="shared" si="29"/>
        <v>220.363</v>
      </c>
      <c r="G103" s="127"/>
      <c r="H103" s="129"/>
      <c r="I103" s="127"/>
      <c r="J103" s="46">
        <v>220.363</v>
      </c>
      <c r="K103" s="127"/>
      <c r="L103" s="46"/>
      <c r="M103" s="127"/>
      <c r="N103" s="46"/>
      <c r="O103" s="41" t="s">
        <v>29</v>
      </c>
      <c r="P103" s="86"/>
      <c r="Q103" s="91"/>
      <c r="R103" s="92"/>
      <c r="S103" s="83"/>
    </row>
    <row r="104" spans="1:19" s="90" customFormat="1" ht="12.95" customHeight="1">
      <c r="A104" s="130"/>
      <c r="B104" s="128" t="s">
        <v>151</v>
      </c>
      <c r="C104" s="25"/>
      <c r="D104" s="44">
        <v>456.70499999999998</v>
      </c>
      <c r="E104" s="26"/>
      <c r="F104" s="46">
        <f t="shared" si="29"/>
        <v>456.70499999999998</v>
      </c>
      <c r="G104" s="127"/>
      <c r="H104" s="129"/>
      <c r="I104" s="127"/>
      <c r="J104" s="46">
        <v>456.70499999999998</v>
      </c>
      <c r="K104" s="127"/>
      <c r="L104" s="46"/>
      <c r="M104" s="127"/>
      <c r="N104" s="46"/>
      <c r="O104" s="41" t="s">
        <v>29</v>
      </c>
      <c r="P104" s="86"/>
      <c r="Q104" s="91"/>
      <c r="R104" s="92"/>
      <c r="S104" s="83"/>
    </row>
    <row r="105" spans="1:19" s="32" customFormat="1" ht="14.1" customHeight="1">
      <c r="A105" s="43" t="s">
        <v>109</v>
      </c>
      <c r="B105" s="69" t="s">
        <v>110</v>
      </c>
      <c r="C105" s="51"/>
      <c r="D105" s="44"/>
      <c r="E105" s="26"/>
      <c r="F105" s="46">
        <f>SUM(F106)</f>
        <v>3905.8</v>
      </c>
      <c r="G105" s="28"/>
      <c r="H105" s="46">
        <f>SUM(H106)</f>
        <v>0</v>
      </c>
      <c r="I105" s="28"/>
      <c r="J105" s="46">
        <f>SUM(J106)</f>
        <v>0</v>
      </c>
      <c r="K105" s="28"/>
      <c r="L105" s="46">
        <f>SUM(L106)</f>
        <v>0</v>
      </c>
      <c r="M105" s="28"/>
      <c r="N105" s="46">
        <f>SUM(N106)</f>
        <v>3905.8</v>
      </c>
      <c r="O105" s="28"/>
      <c r="P105" s="29"/>
      <c r="Q105" s="91"/>
      <c r="R105" s="131"/>
      <c r="S105" s="28"/>
    </row>
    <row r="106" spans="1:19" s="32" customFormat="1" ht="27" customHeight="1">
      <c r="A106" s="43" t="s">
        <v>152</v>
      </c>
      <c r="B106" s="69" t="s">
        <v>153</v>
      </c>
      <c r="C106" s="24" t="s">
        <v>56</v>
      </c>
      <c r="D106" s="39">
        <v>3905.8</v>
      </c>
      <c r="E106" s="26">
        <v>1</v>
      </c>
      <c r="F106" s="35">
        <f t="shared" ref="F106" si="30">SUM(D106*E106)</f>
        <v>3905.8</v>
      </c>
      <c r="G106" s="26"/>
      <c r="H106" s="39">
        <f t="shared" ref="H106" si="31">SUM(G106*D106)</f>
        <v>0</v>
      </c>
      <c r="I106" s="26"/>
      <c r="J106" s="39">
        <f t="shared" ref="J106" si="32">SUM(I106*D106)</f>
        <v>0</v>
      </c>
      <c r="K106" s="26"/>
      <c r="L106" s="39">
        <f t="shared" ref="L106" si="33">SUM(K106*D106)</f>
        <v>0</v>
      </c>
      <c r="M106" s="26">
        <v>1</v>
      </c>
      <c r="N106" s="39">
        <f t="shared" ref="N106" si="34">SUM(M106*D106)</f>
        <v>3905.8</v>
      </c>
      <c r="O106" s="41" t="s">
        <v>29</v>
      </c>
      <c r="P106" s="29"/>
      <c r="Q106" s="132"/>
      <c r="R106" s="131"/>
      <c r="S106" s="28"/>
    </row>
    <row r="107" spans="1:19" s="80" customFormat="1" ht="15">
      <c r="A107" s="72" t="s">
        <v>154</v>
      </c>
      <c r="B107" s="73"/>
      <c r="C107" s="73"/>
      <c r="D107" s="73"/>
      <c r="E107" s="74"/>
      <c r="F107" s="133">
        <f>SUM(F98+F105)</f>
        <v>5392.7350000000006</v>
      </c>
      <c r="G107" s="120"/>
      <c r="H107" s="133">
        <f>SUM(H98+H105)</f>
        <v>0</v>
      </c>
      <c r="I107" s="120"/>
      <c r="J107" s="133">
        <f>SUM(J98+J105)</f>
        <v>1486.9349999999999</v>
      </c>
      <c r="K107" s="120"/>
      <c r="L107" s="133">
        <f>SUM(L98+L105)</f>
        <v>0</v>
      </c>
      <c r="M107" s="120"/>
      <c r="N107" s="133">
        <f>SUM(N98+N105)</f>
        <v>3905.8</v>
      </c>
      <c r="O107" s="77"/>
      <c r="P107" s="78"/>
      <c r="Q107" s="77"/>
      <c r="R107" s="79"/>
      <c r="S107" s="77"/>
    </row>
    <row r="108" spans="1:19" s="21" customFormat="1" ht="15.75">
      <c r="A108" s="18" t="s">
        <v>155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</row>
    <row r="109" spans="1:19" s="90" customFormat="1" ht="26.1" customHeight="1">
      <c r="A109" s="81" t="s">
        <v>116</v>
      </c>
      <c r="B109" s="134" t="s">
        <v>156</v>
      </c>
      <c r="C109" s="111"/>
      <c r="D109" s="129"/>
      <c r="E109" s="129"/>
      <c r="F109" s="129">
        <f>SUM(F110+F112)</f>
        <v>1260.403</v>
      </c>
      <c r="G109" s="123"/>
      <c r="H109" s="129">
        <f>SUM(H110+H112)</f>
        <v>0</v>
      </c>
      <c r="I109" s="135"/>
      <c r="J109" s="129">
        <f>SUM(J110+J112)</f>
        <v>365.02199999999999</v>
      </c>
      <c r="K109" s="123"/>
      <c r="L109" s="129">
        <f>SUM(L110+L112)</f>
        <v>338.94900000000001</v>
      </c>
      <c r="M109" s="123"/>
      <c r="N109" s="129">
        <f>SUM(N110+N112)</f>
        <v>556.43200000000002</v>
      </c>
      <c r="O109" s="85"/>
      <c r="P109" s="124"/>
      <c r="Q109" s="87" t="s">
        <v>157</v>
      </c>
      <c r="R109" s="88"/>
      <c r="S109" s="125"/>
    </row>
    <row r="110" spans="1:19" s="90" customFormat="1" ht="12.95" customHeight="1">
      <c r="A110" s="81" t="s">
        <v>158</v>
      </c>
      <c r="B110" s="134" t="s">
        <v>159</v>
      </c>
      <c r="C110" s="117"/>
      <c r="D110" s="129"/>
      <c r="E110" s="136"/>
      <c r="F110" s="129">
        <f>SUM(F111:F111)</f>
        <v>1068.9929999999999</v>
      </c>
      <c r="G110" s="123"/>
      <c r="H110" s="129">
        <f>SUM(H111:H111)</f>
        <v>0</v>
      </c>
      <c r="I110" s="135"/>
      <c r="J110" s="129">
        <f>SUM(J111:J111)</f>
        <v>365.02199999999999</v>
      </c>
      <c r="K110" s="135"/>
      <c r="L110" s="129">
        <f>SUM(L111:L111)</f>
        <v>338.94900000000001</v>
      </c>
      <c r="M110" s="135"/>
      <c r="N110" s="129">
        <f>SUM(N111:N111)</f>
        <v>365.02199999999999</v>
      </c>
      <c r="O110" s="85"/>
      <c r="P110" s="124"/>
      <c r="Q110" s="91"/>
      <c r="R110" s="92"/>
      <c r="S110" s="125"/>
    </row>
    <row r="111" spans="1:19" s="90" customFormat="1" ht="12.95" customHeight="1">
      <c r="A111" s="81"/>
      <c r="B111" s="134" t="s">
        <v>160</v>
      </c>
      <c r="C111" s="111" t="s">
        <v>56</v>
      </c>
      <c r="D111" s="129">
        <v>26.073</v>
      </c>
      <c r="E111" s="136">
        <v>41</v>
      </c>
      <c r="F111" s="129">
        <f>SUM(D111*E111)</f>
        <v>1068.9929999999999</v>
      </c>
      <c r="G111" s="135"/>
      <c r="H111" s="27">
        <f>SUM(G111*D111)</f>
        <v>0</v>
      </c>
      <c r="I111" s="135">
        <v>14</v>
      </c>
      <c r="J111" s="27">
        <f>SUM(I111*D111)</f>
        <v>365.02199999999999</v>
      </c>
      <c r="K111" s="135">
        <v>13</v>
      </c>
      <c r="L111" s="27">
        <f>SUM(K111*D111)</f>
        <v>338.94900000000001</v>
      </c>
      <c r="M111" s="135">
        <v>14</v>
      </c>
      <c r="N111" s="27">
        <f>SUM(M111*D111)</f>
        <v>365.02199999999999</v>
      </c>
      <c r="O111" s="41" t="s">
        <v>29</v>
      </c>
      <c r="P111" s="124"/>
      <c r="Q111" s="91"/>
      <c r="R111" s="92"/>
      <c r="S111" s="125"/>
    </row>
    <row r="112" spans="1:19" s="90" customFormat="1" ht="12.95" customHeight="1">
      <c r="A112" s="81" t="s">
        <v>23</v>
      </c>
      <c r="B112" s="134" t="s">
        <v>161</v>
      </c>
      <c r="C112" s="117"/>
      <c r="D112" s="129"/>
      <c r="E112" s="136"/>
      <c r="F112" s="129">
        <f>SUM(F113:F113)</f>
        <v>191.41</v>
      </c>
      <c r="G112" s="135"/>
      <c r="H112" s="129">
        <f>SUM(H113:H113)</f>
        <v>0</v>
      </c>
      <c r="I112" s="135"/>
      <c r="J112" s="129">
        <f>SUM(J113:J113)</f>
        <v>0</v>
      </c>
      <c r="K112" s="135"/>
      <c r="L112" s="129">
        <f>SUM(L113:L113)</f>
        <v>0</v>
      </c>
      <c r="M112" s="135"/>
      <c r="N112" s="129">
        <f>SUM(N113:N113)</f>
        <v>191.41</v>
      </c>
      <c r="O112" s="85"/>
      <c r="P112" s="124"/>
      <c r="Q112" s="91"/>
      <c r="R112" s="92"/>
      <c r="S112" s="125"/>
    </row>
    <row r="113" spans="1:19" s="90" customFormat="1" ht="12.95" customHeight="1">
      <c r="A113" s="81"/>
      <c r="B113" s="134" t="s">
        <v>162</v>
      </c>
      <c r="C113" s="111" t="s">
        <v>56</v>
      </c>
      <c r="D113" s="129">
        <v>191.41</v>
      </c>
      <c r="E113" s="136">
        <v>1</v>
      </c>
      <c r="F113" s="129">
        <f>SUM(D113*E113)</f>
        <v>191.41</v>
      </c>
      <c r="G113" s="135"/>
      <c r="H113" s="27">
        <f>SUM(G113*D113)</f>
        <v>0</v>
      </c>
      <c r="I113" s="135"/>
      <c r="J113" s="27">
        <f>SUM(I113*D113)</f>
        <v>0</v>
      </c>
      <c r="K113" s="135"/>
      <c r="L113" s="27">
        <f>SUM(K113*D113)</f>
        <v>0</v>
      </c>
      <c r="M113" s="135">
        <v>1</v>
      </c>
      <c r="N113" s="27">
        <f>SUM(M113*D113)</f>
        <v>191.41</v>
      </c>
      <c r="O113" s="41" t="s">
        <v>29</v>
      </c>
      <c r="P113" s="124"/>
      <c r="Q113" s="91"/>
      <c r="R113" s="92"/>
      <c r="S113" s="125"/>
    </row>
    <row r="114" spans="1:19" s="90" customFormat="1" ht="12.95" customHeight="1">
      <c r="A114" s="81" t="s">
        <v>163</v>
      </c>
      <c r="B114" s="134" t="s">
        <v>164</v>
      </c>
      <c r="C114" s="111"/>
      <c r="D114" s="129"/>
      <c r="E114" s="136"/>
      <c r="F114" s="129">
        <f>SUM(F115)</f>
        <v>600</v>
      </c>
      <c r="G114" s="123"/>
      <c r="H114" s="129">
        <f>SUM(H115)</f>
        <v>0</v>
      </c>
      <c r="I114" s="135"/>
      <c r="J114" s="129">
        <f>SUM(J115)</f>
        <v>0</v>
      </c>
      <c r="K114" s="135"/>
      <c r="L114" s="129">
        <f>SUM(L115)</f>
        <v>0</v>
      </c>
      <c r="M114" s="135"/>
      <c r="N114" s="129">
        <f>SUM(N115)</f>
        <v>600</v>
      </c>
      <c r="O114" s="85"/>
      <c r="P114" s="124"/>
      <c r="Q114" s="91"/>
      <c r="R114" s="92"/>
      <c r="S114" s="125"/>
    </row>
    <row r="115" spans="1:19" s="90" customFormat="1" ht="12.95" customHeight="1">
      <c r="A115" s="81" t="s">
        <v>165</v>
      </c>
      <c r="B115" s="134" t="s">
        <v>166</v>
      </c>
      <c r="C115" s="111"/>
      <c r="D115" s="129"/>
      <c r="E115" s="136"/>
      <c r="F115" s="129">
        <f>SUM(F116:F116)</f>
        <v>600</v>
      </c>
      <c r="G115" s="123"/>
      <c r="H115" s="129">
        <f>SUM(H116:H116)</f>
        <v>0</v>
      </c>
      <c r="I115" s="135"/>
      <c r="J115" s="129">
        <f>SUM(J116:J116)</f>
        <v>0</v>
      </c>
      <c r="K115" s="135"/>
      <c r="L115" s="129">
        <f>SUM(L116:L116)</f>
        <v>0</v>
      </c>
      <c r="M115" s="135"/>
      <c r="N115" s="129">
        <f>SUM(N116:N116)</f>
        <v>600</v>
      </c>
      <c r="O115" s="85"/>
      <c r="P115" s="124"/>
      <c r="Q115" s="91"/>
      <c r="R115" s="92"/>
      <c r="S115" s="125"/>
    </row>
    <row r="116" spans="1:19" s="90" customFormat="1" ht="15" customHeight="1">
      <c r="A116" s="81"/>
      <c r="B116" s="134" t="s">
        <v>167</v>
      </c>
      <c r="C116" s="111" t="s">
        <v>56</v>
      </c>
      <c r="D116" s="129">
        <v>600</v>
      </c>
      <c r="E116" s="136">
        <v>1</v>
      </c>
      <c r="F116" s="129">
        <f>SUM(E116*D116)</f>
        <v>600</v>
      </c>
      <c r="G116" s="123"/>
      <c r="H116" s="27">
        <f>SUM(G116*D116)</f>
        <v>0</v>
      </c>
      <c r="I116" s="135"/>
      <c r="J116" s="27">
        <f>SUM(I116*D116)</f>
        <v>0</v>
      </c>
      <c r="K116" s="135"/>
      <c r="L116" s="27">
        <f>SUM(K116*D116)</f>
        <v>0</v>
      </c>
      <c r="M116" s="136">
        <v>1</v>
      </c>
      <c r="N116" s="39">
        <f>SUM(M116*D116)</f>
        <v>600</v>
      </c>
      <c r="O116" s="41" t="s">
        <v>29</v>
      </c>
      <c r="P116" s="124"/>
      <c r="Q116" s="91"/>
      <c r="R116" s="92"/>
      <c r="S116" s="125"/>
    </row>
    <row r="117" spans="1:19" s="80" customFormat="1" ht="15" customHeight="1">
      <c r="A117" s="137" t="s">
        <v>168</v>
      </c>
      <c r="B117" s="138"/>
      <c r="C117" s="138"/>
      <c r="D117" s="138"/>
      <c r="E117" s="139"/>
      <c r="F117" s="119">
        <f>SUM(F109+F114)</f>
        <v>1860.403</v>
      </c>
      <c r="G117" s="76"/>
      <c r="H117" s="119">
        <f>SUM(H109+H114)</f>
        <v>0</v>
      </c>
      <c r="I117" s="76"/>
      <c r="J117" s="119">
        <f>SUM(J109+J114)</f>
        <v>365.02199999999999</v>
      </c>
      <c r="K117" s="76"/>
      <c r="L117" s="119">
        <f>SUM(L109+L114)</f>
        <v>338.94900000000001</v>
      </c>
      <c r="M117" s="76"/>
      <c r="N117" s="119">
        <f>SUM(N109+N114)</f>
        <v>1156.432</v>
      </c>
      <c r="O117" s="77"/>
      <c r="P117" s="78"/>
      <c r="Q117" s="77"/>
      <c r="R117" s="79"/>
      <c r="S117" s="77"/>
    </row>
    <row r="118" spans="1:19" s="21" customFormat="1" ht="15" customHeight="1">
      <c r="A118" s="18" t="s">
        <v>169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</row>
    <row r="119" spans="1:19" s="90" customFormat="1" ht="12.95" customHeight="1">
      <c r="A119" s="47" t="s">
        <v>116</v>
      </c>
      <c r="B119" s="134" t="s">
        <v>170</v>
      </c>
      <c r="C119" s="111"/>
      <c r="D119" s="129"/>
      <c r="E119" s="129"/>
      <c r="F119" s="129">
        <f>SUM(F120)</f>
        <v>145.69499999999999</v>
      </c>
      <c r="G119" s="123"/>
      <c r="H119" s="129">
        <f>SUM(H120)</f>
        <v>0</v>
      </c>
      <c r="I119" s="123"/>
      <c r="J119" s="129">
        <f>SUM(J120)</f>
        <v>0</v>
      </c>
      <c r="K119" s="123"/>
      <c r="L119" s="129">
        <f>SUM(L120)</f>
        <v>145.69499999999999</v>
      </c>
      <c r="M119" s="123"/>
      <c r="N119" s="129">
        <f>SUM(N120)</f>
        <v>0</v>
      </c>
      <c r="O119" s="85"/>
      <c r="P119" s="124"/>
      <c r="Q119" s="87" t="s">
        <v>171</v>
      </c>
      <c r="R119" s="88"/>
      <c r="S119" s="125"/>
    </row>
    <row r="120" spans="1:19" s="90" customFormat="1" ht="12.95" customHeight="1">
      <c r="A120" s="47" t="s">
        <v>158</v>
      </c>
      <c r="B120" s="134" t="s">
        <v>172</v>
      </c>
      <c r="C120" s="111"/>
      <c r="D120" s="129"/>
      <c r="E120" s="129"/>
      <c r="F120" s="129">
        <f>SUM(F121:F121)</f>
        <v>145.69499999999999</v>
      </c>
      <c r="G120" s="123"/>
      <c r="H120" s="129">
        <f>SUM(H121:H121)</f>
        <v>0</v>
      </c>
      <c r="I120" s="123"/>
      <c r="J120" s="129">
        <f>SUM(J121:J121)</f>
        <v>0</v>
      </c>
      <c r="K120" s="123"/>
      <c r="L120" s="129">
        <f>SUM(L121:L121)</f>
        <v>145.69499999999999</v>
      </c>
      <c r="M120" s="123"/>
      <c r="N120" s="129">
        <f>SUM(N121:N121)</f>
        <v>0</v>
      </c>
      <c r="O120" s="85"/>
      <c r="P120" s="124"/>
      <c r="Q120" s="91"/>
      <c r="R120" s="92"/>
      <c r="S120" s="125"/>
    </row>
    <row r="121" spans="1:19" s="90" customFormat="1" ht="12.95" customHeight="1">
      <c r="A121" s="47"/>
      <c r="B121" s="134" t="s">
        <v>173</v>
      </c>
      <c r="C121" s="111" t="s">
        <v>56</v>
      </c>
      <c r="D121" s="140">
        <v>48.564999999999998</v>
      </c>
      <c r="E121" s="136">
        <v>3</v>
      </c>
      <c r="F121" s="129">
        <f>SUM(D121*E121)</f>
        <v>145.69499999999999</v>
      </c>
      <c r="G121" s="123"/>
      <c r="H121" s="27">
        <f>SUM(G121*D121)</f>
        <v>0</v>
      </c>
      <c r="I121" s="123"/>
      <c r="J121" s="27">
        <f>SUM(I121*D121)</f>
        <v>0</v>
      </c>
      <c r="K121" s="135">
        <v>3</v>
      </c>
      <c r="L121" s="27">
        <f>SUM(K121*D121)</f>
        <v>145.69499999999999</v>
      </c>
      <c r="M121" s="135"/>
      <c r="N121" s="27">
        <f>SUM(M121*D121)</f>
        <v>0</v>
      </c>
      <c r="O121" s="41" t="s">
        <v>29</v>
      </c>
      <c r="P121" s="124"/>
      <c r="Q121" s="91"/>
      <c r="R121" s="92"/>
      <c r="S121" s="125"/>
    </row>
    <row r="122" spans="1:19" s="90" customFormat="1" ht="12.95" customHeight="1">
      <c r="A122" s="47" t="s">
        <v>139</v>
      </c>
      <c r="B122" s="134" t="s">
        <v>174</v>
      </c>
      <c r="C122" s="111"/>
      <c r="D122" s="140"/>
      <c r="E122" s="136"/>
      <c r="F122" s="129">
        <f>SUM(F123:F123)</f>
        <v>114.65</v>
      </c>
      <c r="G122" s="123"/>
      <c r="H122" s="129">
        <f>SUM(H123:H123)</f>
        <v>0</v>
      </c>
      <c r="I122" s="123"/>
      <c r="J122" s="129">
        <f>SUM(J123:J123)</f>
        <v>114.65</v>
      </c>
      <c r="K122" s="123"/>
      <c r="L122" s="129">
        <f>SUM(L123:L123)</f>
        <v>0</v>
      </c>
      <c r="M122" s="123"/>
      <c r="N122" s="129">
        <f>SUM(N123:N123)</f>
        <v>0</v>
      </c>
      <c r="O122" s="85"/>
      <c r="P122" s="124"/>
      <c r="Q122" s="91"/>
      <c r="R122" s="92"/>
      <c r="S122" s="125"/>
    </row>
    <row r="123" spans="1:19" s="90" customFormat="1" ht="12.95" customHeight="1">
      <c r="A123" s="141"/>
      <c r="B123" s="142" t="s">
        <v>175</v>
      </c>
      <c r="C123" s="111" t="s">
        <v>56</v>
      </c>
      <c r="D123" s="140">
        <v>28.662500000000001</v>
      </c>
      <c r="E123" s="136">
        <v>4</v>
      </c>
      <c r="F123" s="129">
        <f>SUM(D123*E123)</f>
        <v>114.65</v>
      </c>
      <c r="G123" s="123"/>
      <c r="H123" s="27">
        <f>SUM(G123*D123)</f>
        <v>0</v>
      </c>
      <c r="I123" s="135">
        <v>4</v>
      </c>
      <c r="J123" s="27">
        <f>SUM(I123*D123)</f>
        <v>114.65</v>
      </c>
      <c r="K123" s="123"/>
      <c r="L123" s="27">
        <f>SUM(K123*D123)</f>
        <v>0</v>
      </c>
      <c r="M123" s="135"/>
      <c r="N123" s="27">
        <f>SUM(M123*D123)</f>
        <v>0</v>
      </c>
      <c r="O123" s="41" t="s">
        <v>29</v>
      </c>
      <c r="P123" s="124"/>
      <c r="Q123" s="91"/>
      <c r="R123" s="92"/>
      <c r="S123" s="125"/>
    </row>
    <row r="124" spans="1:19" s="90" customFormat="1" ht="12.95" customHeight="1">
      <c r="A124" s="143" t="s">
        <v>176</v>
      </c>
      <c r="B124" s="144" t="s">
        <v>177</v>
      </c>
      <c r="C124" s="144"/>
      <c r="D124" s="140"/>
      <c r="E124" s="136"/>
      <c r="F124" s="129">
        <f>SUM(F125+F127)</f>
        <v>958.7</v>
      </c>
      <c r="G124" s="123"/>
      <c r="H124" s="129">
        <f>SUM(H125+H127)</f>
        <v>59.7</v>
      </c>
      <c r="I124" s="123"/>
      <c r="J124" s="129">
        <f>SUM(J125+J127)</f>
        <v>0</v>
      </c>
      <c r="K124" s="123"/>
      <c r="L124" s="129">
        <f>SUM(L125+L127)</f>
        <v>0</v>
      </c>
      <c r="M124" s="123"/>
      <c r="N124" s="129">
        <f>SUM(N125+N127)</f>
        <v>899</v>
      </c>
      <c r="O124" s="85"/>
      <c r="P124" s="124"/>
      <c r="Q124" s="91"/>
      <c r="R124" s="92"/>
      <c r="S124" s="125"/>
    </row>
    <row r="125" spans="1:19" s="90" customFormat="1" ht="12.95" customHeight="1">
      <c r="A125" s="143" t="s">
        <v>178</v>
      </c>
      <c r="B125" s="142" t="s">
        <v>179</v>
      </c>
      <c r="C125" s="111"/>
      <c r="D125" s="140"/>
      <c r="E125" s="136"/>
      <c r="F125" s="129">
        <f>SUM(F126:F126)</f>
        <v>899</v>
      </c>
      <c r="G125" s="123"/>
      <c r="H125" s="129">
        <f>SUM(H126:H126)</f>
        <v>0</v>
      </c>
      <c r="I125" s="123"/>
      <c r="J125" s="129">
        <f>SUM(J126:J126)</f>
        <v>0</v>
      </c>
      <c r="K125" s="123"/>
      <c r="L125" s="129">
        <f>SUM(L126:L126)</f>
        <v>0</v>
      </c>
      <c r="M125" s="123"/>
      <c r="N125" s="129">
        <f>SUM(N126:N126)</f>
        <v>899</v>
      </c>
      <c r="O125" s="85"/>
      <c r="P125" s="124"/>
      <c r="Q125" s="91"/>
      <c r="R125" s="92"/>
      <c r="S125" s="125"/>
    </row>
    <row r="126" spans="1:19" s="90" customFormat="1" ht="12.95" customHeight="1">
      <c r="A126" s="143"/>
      <c r="B126" s="145" t="s">
        <v>180</v>
      </c>
      <c r="C126" s="111" t="s">
        <v>56</v>
      </c>
      <c r="D126" s="146">
        <v>899</v>
      </c>
      <c r="E126" s="28">
        <v>1</v>
      </c>
      <c r="F126" s="48">
        <f t="shared" ref="F126" si="35">SUM(E126*D126)</f>
        <v>899</v>
      </c>
      <c r="G126" s="123"/>
      <c r="H126" s="27">
        <f>SUM(G126*D126)</f>
        <v>0</v>
      </c>
      <c r="I126" s="123"/>
      <c r="J126" s="27">
        <f>SUM(I126*D126)</f>
        <v>0</v>
      </c>
      <c r="K126" s="135"/>
      <c r="L126" s="27">
        <f>SUM(K126*D126)</f>
        <v>0</v>
      </c>
      <c r="M126" s="123">
        <v>1</v>
      </c>
      <c r="N126" s="27">
        <f>SUM(M126*D126)</f>
        <v>899</v>
      </c>
      <c r="O126" s="41" t="s">
        <v>29</v>
      </c>
      <c r="P126" s="124"/>
      <c r="Q126" s="91"/>
      <c r="R126" s="92"/>
      <c r="S126" s="125"/>
    </row>
    <row r="127" spans="1:19" s="90" customFormat="1" ht="12.95" customHeight="1">
      <c r="A127" s="143" t="s">
        <v>181</v>
      </c>
      <c r="B127" s="145" t="s">
        <v>182</v>
      </c>
      <c r="C127" s="111" t="s">
        <v>56</v>
      </c>
      <c r="D127" s="146">
        <v>59.7</v>
      </c>
      <c r="E127" s="136">
        <v>1</v>
      </c>
      <c r="F127" s="129">
        <f>SUM(D127*E127)</f>
        <v>59.7</v>
      </c>
      <c r="G127" s="135">
        <v>1</v>
      </c>
      <c r="H127" s="27">
        <f>SUM(G127*D127)</f>
        <v>59.7</v>
      </c>
      <c r="I127" s="123"/>
      <c r="J127" s="27">
        <f>SUM(I127*D127)</f>
        <v>0</v>
      </c>
      <c r="K127" s="123"/>
      <c r="L127" s="27">
        <f>SUM(K127*D127)</f>
        <v>0</v>
      </c>
      <c r="M127" s="123"/>
      <c r="N127" s="27">
        <f>SUM(M127*D127)</f>
        <v>0</v>
      </c>
      <c r="O127" s="41" t="s">
        <v>29</v>
      </c>
      <c r="P127" s="124"/>
      <c r="Q127" s="91"/>
      <c r="R127" s="92"/>
      <c r="S127" s="125"/>
    </row>
    <row r="128" spans="1:19" s="80" customFormat="1" ht="15" customHeight="1">
      <c r="A128" s="72" t="s">
        <v>183</v>
      </c>
      <c r="B128" s="73"/>
      <c r="C128" s="73"/>
      <c r="D128" s="73"/>
      <c r="E128" s="74"/>
      <c r="F128" s="75">
        <f>SUM(F119+F122+F124)</f>
        <v>1219.0450000000001</v>
      </c>
      <c r="G128" s="76"/>
      <c r="H128" s="75">
        <f>SUM(H119+H122+H124)</f>
        <v>59.7</v>
      </c>
      <c r="I128" s="76"/>
      <c r="J128" s="75">
        <f>SUM(J119+J122+J124)</f>
        <v>114.65</v>
      </c>
      <c r="K128" s="76"/>
      <c r="L128" s="75">
        <f>SUM(L119+L122+L124)</f>
        <v>145.69499999999999</v>
      </c>
      <c r="M128" s="76"/>
      <c r="N128" s="75">
        <f>SUM(N119+N122+N124)</f>
        <v>899</v>
      </c>
      <c r="O128" s="77"/>
      <c r="P128" s="78"/>
      <c r="Q128" s="77"/>
      <c r="R128" s="79"/>
      <c r="S128" s="77"/>
    </row>
    <row r="129" spans="1:19" s="21" customFormat="1" ht="15" customHeight="1">
      <c r="A129" s="18" t="s">
        <v>184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</row>
    <row r="130" spans="1:19" s="90" customFormat="1" ht="25.5" customHeight="1">
      <c r="A130" s="111">
        <v>1</v>
      </c>
      <c r="B130" s="147" t="s">
        <v>185</v>
      </c>
      <c r="C130" s="111"/>
      <c r="D130" s="111"/>
      <c r="E130" s="111"/>
      <c r="F130" s="129">
        <f>SUM(F131:F132)</f>
        <v>2461.1930000000002</v>
      </c>
      <c r="G130" s="111"/>
      <c r="H130" s="129">
        <f>SUM(H131:H132)</f>
        <v>0</v>
      </c>
      <c r="I130" s="111"/>
      <c r="J130" s="129">
        <f>SUM(J131:J132)</f>
        <v>2461.1930000000002</v>
      </c>
      <c r="K130" s="111"/>
      <c r="L130" s="129">
        <f>SUM(L131:L132)</f>
        <v>0</v>
      </c>
      <c r="M130" s="111"/>
      <c r="N130" s="129">
        <f>SUM(N131:N132)</f>
        <v>0</v>
      </c>
      <c r="O130" s="85"/>
      <c r="P130" s="148"/>
      <c r="Q130" s="87" t="s">
        <v>186</v>
      </c>
      <c r="R130" s="88"/>
      <c r="S130" s="111"/>
    </row>
    <row r="131" spans="1:19" s="90" customFormat="1" ht="12.75" customHeight="1">
      <c r="A131" s="149"/>
      <c r="B131" s="147" t="s">
        <v>187</v>
      </c>
      <c r="C131" s="111" t="s">
        <v>56</v>
      </c>
      <c r="D131" s="48">
        <v>1078.93</v>
      </c>
      <c r="E131" s="111">
        <v>2</v>
      </c>
      <c r="F131" s="129">
        <f>SUM(D131*E131)</f>
        <v>2157.86</v>
      </c>
      <c r="G131" s="111"/>
      <c r="H131" s="27">
        <f>SUM(G131*D131)</f>
        <v>0</v>
      </c>
      <c r="I131" s="111">
        <v>2</v>
      </c>
      <c r="J131" s="27">
        <f>SUM(I131*D131)</f>
        <v>2157.86</v>
      </c>
      <c r="K131" s="111"/>
      <c r="L131" s="27">
        <f>SUM(K131*D131)</f>
        <v>0</v>
      </c>
      <c r="M131" s="111"/>
      <c r="N131" s="27">
        <f>SUM(M131*D131)</f>
        <v>0</v>
      </c>
      <c r="O131" s="41" t="s">
        <v>29</v>
      </c>
      <c r="P131" s="150"/>
      <c r="Q131" s="91"/>
      <c r="R131" s="92"/>
      <c r="S131" s="151"/>
    </row>
    <row r="132" spans="1:19" s="90" customFormat="1" ht="12.75" customHeight="1">
      <c r="A132" s="149"/>
      <c r="B132" s="147" t="s">
        <v>188</v>
      </c>
      <c r="C132" s="111" t="s">
        <v>56</v>
      </c>
      <c r="D132" s="35">
        <v>303.33300000000003</v>
      </c>
      <c r="E132" s="111">
        <v>1</v>
      </c>
      <c r="F132" s="129">
        <f t="shared" ref="F132" si="36">SUM(D132*E132)</f>
        <v>303.33300000000003</v>
      </c>
      <c r="G132" s="111"/>
      <c r="H132" s="27">
        <f>SUM(G132*D132)</f>
        <v>0</v>
      </c>
      <c r="I132" s="111">
        <v>1</v>
      </c>
      <c r="J132" s="27">
        <f>SUM(I132*D132)</f>
        <v>303.33300000000003</v>
      </c>
      <c r="K132" s="111"/>
      <c r="L132" s="27">
        <f>SUM(K132*D132)</f>
        <v>0</v>
      </c>
      <c r="M132" s="111"/>
      <c r="N132" s="27">
        <f>SUM(M132*D132)</f>
        <v>0</v>
      </c>
      <c r="O132" s="41" t="s">
        <v>29</v>
      </c>
      <c r="P132" s="150"/>
      <c r="Q132" s="91"/>
      <c r="R132" s="92"/>
      <c r="S132" s="151"/>
    </row>
    <row r="133" spans="1:19" s="80" customFormat="1" ht="15" customHeight="1">
      <c r="A133" s="72" t="s">
        <v>189</v>
      </c>
      <c r="B133" s="73"/>
      <c r="C133" s="73"/>
      <c r="D133" s="73"/>
      <c r="E133" s="74"/>
      <c r="F133" s="75">
        <f>SUM(F130)</f>
        <v>2461.1930000000002</v>
      </c>
      <c r="G133" s="120"/>
      <c r="H133" s="75">
        <f>SUM(H130)</f>
        <v>0</v>
      </c>
      <c r="I133" s="120"/>
      <c r="J133" s="75">
        <f>SUM(J130)</f>
        <v>2461.1930000000002</v>
      </c>
      <c r="K133" s="120"/>
      <c r="L133" s="75">
        <f>SUM(L130)</f>
        <v>0</v>
      </c>
      <c r="M133" s="120"/>
      <c r="N133" s="75">
        <f>SUM(N130)</f>
        <v>0</v>
      </c>
      <c r="O133" s="77"/>
      <c r="P133" s="78"/>
      <c r="Q133" s="77"/>
      <c r="R133" s="79"/>
      <c r="S133" s="77"/>
    </row>
    <row r="134" spans="1:19" s="21" customFormat="1" ht="15" customHeight="1">
      <c r="A134" s="18" t="s">
        <v>190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</row>
    <row r="135" spans="1:19" s="90" customFormat="1" ht="40.5" customHeight="1">
      <c r="A135" s="111">
        <v>1</v>
      </c>
      <c r="B135" s="147" t="s">
        <v>191</v>
      </c>
      <c r="C135" s="111"/>
      <c r="D135" s="111"/>
      <c r="E135" s="111"/>
      <c r="F135" s="129">
        <f>SUM(F136:F143)</f>
        <v>907.61099999999999</v>
      </c>
      <c r="G135" s="111"/>
      <c r="H135" s="129">
        <f>SUM(H136:H143)</f>
        <v>476.40999999999997</v>
      </c>
      <c r="I135" s="111"/>
      <c r="J135" s="129">
        <f>SUM(J136:J143)</f>
        <v>190.36</v>
      </c>
      <c r="K135" s="111"/>
      <c r="L135" s="129">
        <f>SUM(L136:L143)</f>
        <v>22.15</v>
      </c>
      <c r="M135" s="111"/>
      <c r="N135" s="129">
        <f>SUM(N136:N143)</f>
        <v>218.69099999999997</v>
      </c>
      <c r="O135" s="152"/>
      <c r="P135" s="150"/>
      <c r="Q135" s="87" t="s">
        <v>192</v>
      </c>
      <c r="R135" s="153"/>
      <c r="S135" s="151"/>
    </row>
    <row r="136" spans="1:19" s="90" customFormat="1" ht="12.75" customHeight="1">
      <c r="A136" s="149"/>
      <c r="B136" s="147" t="s">
        <v>193</v>
      </c>
      <c r="C136" s="111" t="s">
        <v>56</v>
      </c>
      <c r="D136" s="117">
        <v>13.923999999999999</v>
      </c>
      <c r="E136" s="111">
        <v>25</v>
      </c>
      <c r="F136" s="129">
        <f t="shared" ref="F136:F143" si="37">SUM(D136*E136)</f>
        <v>348.09999999999997</v>
      </c>
      <c r="G136" s="111">
        <v>25</v>
      </c>
      <c r="H136" s="27">
        <f t="shared" ref="H136:H143" si="38">SUM(G136*D136)</f>
        <v>348.09999999999997</v>
      </c>
      <c r="I136" s="111"/>
      <c r="J136" s="27">
        <f t="shared" ref="J136:J143" si="39">SUM(I136*D136)</f>
        <v>0</v>
      </c>
      <c r="K136" s="111"/>
      <c r="L136" s="27">
        <f t="shared" ref="L136:L143" si="40">SUM(K136*D136)</f>
        <v>0</v>
      </c>
      <c r="M136" s="111"/>
      <c r="N136" s="27">
        <f t="shared" ref="N136:N143" si="41">SUM(M136*D136)</f>
        <v>0</v>
      </c>
      <c r="O136" s="41" t="s">
        <v>29</v>
      </c>
      <c r="P136" s="150"/>
      <c r="Q136" s="91"/>
      <c r="R136" s="154"/>
      <c r="S136" s="151"/>
    </row>
    <row r="137" spans="1:19" s="90" customFormat="1" ht="12.75" customHeight="1">
      <c r="A137" s="43"/>
      <c r="B137" s="147" t="s">
        <v>194</v>
      </c>
      <c r="C137" s="111" t="s">
        <v>56</v>
      </c>
      <c r="D137" s="117">
        <v>18.329999999999998</v>
      </c>
      <c r="E137" s="111">
        <v>7</v>
      </c>
      <c r="F137" s="129">
        <f t="shared" si="37"/>
        <v>128.31</v>
      </c>
      <c r="G137" s="111">
        <v>7</v>
      </c>
      <c r="H137" s="27">
        <f t="shared" si="38"/>
        <v>128.31</v>
      </c>
      <c r="I137" s="111"/>
      <c r="J137" s="27">
        <f t="shared" si="39"/>
        <v>0</v>
      </c>
      <c r="K137" s="111"/>
      <c r="L137" s="27">
        <f t="shared" si="40"/>
        <v>0</v>
      </c>
      <c r="M137" s="111"/>
      <c r="N137" s="27">
        <f t="shared" si="41"/>
        <v>0</v>
      </c>
      <c r="O137" s="41" t="s">
        <v>29</v>
      </c>
      <c r="P137" s="150"/>
      <c r="Q137" s="91"/>
      <c r="R137" s="154"/>
      <c r="S137" s="151"/>
    </row>
    <row r="138" spans="1:19" s="90" customFormat="1" ht="12.75" customHeight="1">
      <c r="A138" s="43"/>
      <c r="B138" s="147" t="s">
        <v>195</v>
      </c>
      <c r="C138" s="111" t="s">
        <v>56</v>
      </c>
      <c r="D138" s="117">
        <v>16.48</v>
      </c>
      <c r="E138" s="111">
        <v>7</v>
      </c>
      <c r="F138" s="129">
        <f t="shared" si="37"/>
        <v>115.36</v>
      </c>
      <c r="G138" s="111"/>
      <c r="H138" s="27">
        <f t="shared" si="38"/>
        <v>0</v>
      </c>
      <c r="I138" s="111">
        <v>7</v>
      </c>
      <c r="J138" s="27">
        <f t="shared" si="39"/>
        <v>115.36</v>
      </c>
      <c r="K138" s="111"/>
      <c r="L138" s="27">
        <f t="shared" si="40"/>
        <v>0</v>
      </c>
      <c r="M138" s="111"/>
      <c r="N138" s="27">
        <f t="shared" si="41"/>
        <v>0</v>
      </c>
      <c r="O138" s="41" t="s">
        <v>29</v>
      </c>
      <c r="P138" s="150"/>
      <c r="Q138" s="91"/>
      <c r="R138" s="154"/>
      <c r="S138" s="151"/>
    </row>
    <row r="139" spans="1:19" s="90" customFormat="1" ht="12.75" customHeight="1">
      <c r="A139" s="43"/>
      <c r="B139" s="147" t="s">
        <v>196</v>
      </c>
      <c r="C139" s="111" t="s">
        <v>56</v>
      </c>
      <c r="D139" s="117">
        <v>12.5</v>
      </c>
      <c r="E139" s="111">
        <v>6</v>
      </c>
      <c r="F139" s="129">
        <f t="shared" si="37"/>
        <v>75</v>
      </c>
      <c r="G139" s="111"/>
      <c r="H139" s="27">
        <f t="shared" si="38"/>
        <v>0</v>
      </c>
      <c r="I139" s="111">
        <v>6</v>
      </c>
      <c r="J139" s="27">
        <f t="shared" si="39"/>
        <v>75</v>
      </c>
      <c r="K139" s="111"/>
      <c r="L139" s="27">
        <f t="shared" si="40"/>
        <v>0</v>
      </c>
      <c r="M139" s="111"/>
      <c r="N139" s="27">
        <f t="shared" si="41"/>
        <v>0</v>
      </c>
      <c r="O139" s="41" t="s">
        <v>29</v>
      </c>
      <c r="P139" s="150"/>
      <c r="Q139" s="91"/>
      <c r="R139" s="154"/>
      <c r="S139" s="151"/>
    </row>
    <row r="140" spans="1:19" s="90" customFormat="1" ht="12.75" customHeight="1">
      <c r="A140" s="43"/>
      <c r="B140" s="147" t="s">
        <v>197</v>
      </c>
      <c r="C140" s="111" t="s">
        <v>69</v>
      </c>
      <c r="D140" s="117">
        <v>58.33</v>
      </c>
      <c r="E140" s="111">
        <v>1</v>
      </c>
      <c r="F140" s="129">
        <f t="shared" si="37"/>
        <v>58.33</v>
      </c>
      <c r="G140" s="111"/>
      <c r="H140" s="27">
        <f t="shared" si="38"/>
        <v>0</v>
      </c>
      <c r="I140" s="111"/>
      <c r="J140" s="27">
        <f t="shared" si="39"/>
        <v>0</v>
      </c>
      <c r="K140" s="111"/>
      <c r="L140" s="27">
        <f t="shared" si="40"/>
        <v>0</v>
      </c>
      <c r="M140" s="111">
        <v>1</v>
      </c>
      <c r="N140" s="27">
        <f t="shared" si="41"/>
        <v>58.33</v>
      </c>
      <c r="O140" s="41" t="s">
        <v>29</v>
      </c>
      <c r="P140" s="150"/>
      <c r="Q140" s="91"/>
      <c r="R140" s="154"/>
      <c r="S140" s="151"/>
    </row>
    <row r="141" spans="1:19" s="90" customFormat="1" ht="12.75" customHeight="1">
      <c r="A141" s="43"/>
      <c r="B141" s="147" t="s">
        <v>198</v>
      </c>
      <c r="C141" s="111" t="s">
        <v>56</v>
      </c>
      <c r="D141" s="117">
        <v>22.15</v>
      </c>
      <c r="E141" s="111">
        <v>1</v>
      </c>
      <c r="F141" s="129">
        <f t="shared" si="37"/>
        <v>22.15</v>
      </c>
      <c r="G141" s="111"/>
      <c r="H141" s="27">
        <f t="shared" si="38"/>
        <v>0</v>
      </c>
      <c r="I141" s="111"/>
      <c r="J141" s="27">
        <f t="shared" si="39"/>
        <v>0</v>
      </c>
      <c r="K141" s="111">
        <v>1</v>
      </c>
      <c r="L141" s="27">
        <f t="shared" si="40"/>
        <v>22.15</v>
      </c>
      <c r="M141" s="111"/>
      <c r="N141" s="27">
        <f t="shared" si="41"/>
        <v>0</v>
      </c>
      <c r="O141" s="41" t="s">
        <v>29</v>
      </c>
      <c r="P141" s="150"/>
      <c r="Q141" s="91"/>
      <c r="R141" s="154"/>
      <c r="S141" s="151"/>
    </row>
    <row r="142" spans="1:19" s="90" customFormat="1" ht="12.75" customHeight="1">
      <c r="A142" s="43"/>
      <c r="B142" s="147" t="s">
        <v>199</v>
      </c>
      <c r="C142" s="111" t="s">
        <v>56</v>
      </c>
      <c r="D142" s="117">
        <v>15.725</v>
      </c>
      <c r="E142" s="111">
        <v>1</v>
      </c>
      <c r="F142" s="129">
        <f t="shared" si="37"/>
        <v>15.725</v>
      </c>
      <c r="G142" s="111"/>
      <c r="H142" s="27">
        <f t="shared" si="38"/>
        <v>0</v>
      </c>
      <c r="I142" s="111"/>
      <c r="J142" s="27">
        <f t="shared" si="39"/>
        <v>0</v>
      </c>
      <c r="K142" s="111"/>
      <c r="L142" s="27">
        <f t="shared" si="40"/>
        <v>0</v>
      </c>
      <c r="M142" s="111">
        <v>1</v>
      </c>
      <c r="N142" s="27">
        <f t="shared" si="41"/>
        <v>15.725</v>
      </c>
      <c r="O142" s="41" t="s">
        <v>29</v>
      </c>
      <c r="P142" s="150"/>
      <c r="Q142" s="91"/>
      <c r="R142" s="154"/>
      <c r="S142" s="151"/>
    </row>
    <row r="143" spans="1:19" s="90" customFormat="1" ht="12.75" customHeight="1">
      <c r="A143" s="43"/>
      <c r="B143" s="147" t="s">
        <v>200</v>
      </c>
      <c r="C143" s="111" t="s">
        <v>56</v>
      </c>
      <c r="D143" s="117">
        <v>144.636</v>
      </c>
      <c r="E143" s="111">
        <v>1</v>
      </c>
      <c r="F143" s="129">
        <f t="shared" si="37"/>
        <v>144.636</v>
      </c>
      <c r="G143" s="111"/>
      <c r="H143" s="27">
        <f t="shared" si="38"/>
        <v>0</v>
      </c>
      <c r="I143" s="111"/>
      <c r="J143" s="27">
        <f t="shared" si="39"/>
        <v>0</v>
      </c>
      <c r="K143" s="111"/>
      <c r="L143" s="27">
        <f t="shared" si="40"/>
        <v>0</v>
      </c>
      <c r="M143" s="111">
        <v>1</v>
      </c>
      <c r="N143" s="27">
        <f t="shared" si="41"/>
        <v>144.636</v>
      </c>
      <c r="O143" s="41" t="s">
        <v>29</v>
      </c>
      <c r="P143" s="150"/>
      <c r="Q143" s="91"/>
      <c r="R143" s="154"/>
      <c r="S143" s="151"/>
    </row>
    <row r="144" spans="1:19" s="80" customFormat="1" ht="15" customHeight="1">
      <c r="A144" s="72" t="s">
        <v>201</v>
      </c>
      <c r="B144" s="73"/>
      <c r="C144" s="73"/>
      <c r="D144" s="73"/>
      <c r="E144" s="74"/>
      <c r="F144" s="75">
        <f>SUM(F135)</f>
        <v>907.61099999999999</v>
      </c>
      <c r="G144" s="120"/>
      <c r="H144" s="75">
        <f>SUM(H135)</f>
        <v>476.40999999999997</v>
      </c>
      <c r="I144" s="120"/>
      <c r="J144" s="75">
        <f>SUM(J135)</f>
        <v>190.36</v>
      </c>
      <c r="K144" s="120"/>
      <c r="L144" s="75">
        <f>SUM(L135)</f>
        <v>22.15</v>
      </c>
      <c r="M144" s="120"/>
      <c r="N144" s="75">
        <f>SUM(N135)</f>
        <v>218.69099999999997</v>
      </c>
      <c r="O144" s="77"/>
      <c r="P144" s="78"/>
      <c r="Q144" s="77"/>
      <c r="R144" s="79"/>
      <c r="S144" s="77"/>
    </row>
    <row r="145" spans="1:20" s="80" customFormat="1" ht="15" customHeight="1">
      <c r="A145" s="155" t="s">
        <v>202</v>
      </c>
      <c r="B145" s="156"/>
      <c r="C145" s="156"/>
      <c r="D145" s="156"/>
      <c r="E145" s="157"/>
      <c r="F145" s="119">
        <f>SUM(F74+F96+F107+F117+F128+F133+F144)</f>
        <v>81445.000000018204</v>
      </c>
      <c r="G145" s="76"/>
      <c r="H145" s="119">
        <f>SUM(H74+H96+H107+H117+H128+H133+H144)</f>
        <v>15966.31570969126</v>
      </c>
      <c r="I145" s="158"/>
      <c r="J145" s="119">
        <f>SUM(J74+J96+J107+J117+J128+J133+J144)</f>
        <v>20405.907007430451</v>
      </c>
      <c r="K145" s="158"/>
      <c r="L145" s="119">
        <f>SUM(L74+L96+L107+L117+L128+L133+L144)</f>
        <v>20364.187272029223</v>
      </c>
      <c r="M145" s="158"/>
      <c r="N145" s="119">
        <f>SUM(N74+N96+N107+N117+N128+N133+N144)</f>
        <v>24708.590010867258</v>
      </c>
      <c r="O145" s="77"/>
      <c r="P145" s="78"/>
      <c r="Q145" s="77"/>
      <c r="R145" s="79"/>
      <c r="S145" s="77"/>
    </row>
    <row r="146" spans="1:20" s="162" customFormat="1" ht="2.2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60"/>
      <c r="Q146" s="159"/>
      <c r="R146" s="161"/>
      <c r="S146" s="159"/>
    </row>
    <row r="147" spans="1:20" s="162" customFormat="1" ht="15">
      <c r="A147" s="163" t="s">
        <v>203</v>
      </c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</row>
    <row r="148" spans="1:20" s="162" customFormat="1" ht="23.25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60"/>
      <c r="Q148" s="159"/>
      <c r="R148" s="161"/>
      <c r="S148" s="159"/>
    </row>
    <row r="149" spans="1:20" s="162" customFormat="1" ht="15.75">
      <c r="A149" s="164"/>
      <c r="B149" s="165" t="s">
        <v>204</v>
      </c>
      <c r="C149" s="164"/>
      <c r="D149" s="164"/>
      <c r="E149" s="164"/>
      <c r="F149" s="166"/>
      <c r="G149" s="159"/>
      <c r="H149" s="159"/>
      <c r="I149" s="159"/>
      <c r="J149" s="166" t="s">
        <v>205</v>
      </c>
      <c r="K149" s="167"/>
      <c r="L149" s="167"/>
      <c r="M149" s="159"/>
      <c r="N149" s="159"/>
      <c r="O149" s="159"/>
      <c r="P149" s="160"/>
      <c r="Q149" s="159"/>
      <c r="R149" s="161"/>
      <c r="S149" s="159"/>
    </row>
    <row r="150" spans="1:20" s="162" customFormat="1" ht="15">
      <c r="A150" s="164"/>
      <c r="B150" s="168" t="s">
        <v>206</v>
      </c>
      <c r="C150" s="164"/>
      <c r="D150" s="164"/>
      <c r="E150" s="164"/>
      <c r="F150" s="169"/>
      <c r="G150" s="159"/>
      <c r="H150" s="159"/>
      <c r="I150" s="159"/>
      <c r="J150" s="169" t="s">
        <v>207</v>
      </c>
      <c r="K150" s="167"/>
      <c r="L150" s="167"/>
      <c r="M150" s="159"/>
      <c r="N150" s="159"/>
      <c r="O150" s="159"/>
      <c r="P150" s="160"/>
      <c r="Q150" s="159"/>
      <c r="R150" s="161"/>
      <c r="S150" s="159"/>
    </row>
    <row r="151" spans="1:20" s="162" customFormat="1" ht="12" customHeight="1">
      <c r="A151" s="164"/>
      <c r="B151" s="170"/>
      <c r="C151" s="164"/>
      <c r="D151" s="164"/>
      <c r="E151" s="164"/>
      <c r="F151" s="164"/>
      <c r="G151" s="159"/>
      <c r="H151" s="159"/>
      <c r="I151" s="159"/>
      <c r="J151" s="159"/>
      <c r="K151" s="159"/>
      <c r="L151" s="159"/>
      <c r="M151" s="159"/>
      <c r="N151" s="159"/>
      <c r="O151" s="159"/>
      <c r="P151" s="160"/>
      <c r="Q151" s="159"/>
      <c r="R151" s="161"/>
      <c r="S151" s="159"/>
    </row>
    <row r="152" spans="1:20" s="162" customFormat="1" ht="15.75">
      <c r="A152" s="164"/>
      <c r="B152" s="171" t="s">
        <v>208</v>
      </c>
      <c r="C152" s="164"/>
      <c r="D152" s="164"/>
      <c r="E152" s="164"/>
      <c r="F152" s="164"/>
      <c r="G152" s="159"/>
      <c r="H152" s="159"/>
      <c r="I152" s="159"/>
      <c r="J152" s="159"/>
      <c r="K152" s="159"/>
      <c r="L152" s="159"/>
      <c r="M152" s="159"/>
      <c r="N152" s="159"/>
      <c r="O152" s="159"/>
      <c r="P152" s="160"/>
      <c r="Q152" s="159"/>
      <c r="R152" s="161"/>
      <c r="S152" s="159"/>
    </row>
    <row r="153" spans="1:20" s="162" customFormat="1" ht="15">
      <c r="A153" s="164"/>
      <c r="B153" s="172" t="s">
        <v>209</v>
      </c>
      <c r="C153" s="164"/>
      <c r="D153" s="164"/>
      <c r="E153" s="164"/>
      <c r="F153" s="164"/>
      <c r="G153" s="159"/>
      <c r="H153" s="159"/>
      <c r="I153" s="159"/>
      <c r="J153" s="159"/>
      <c r="K153" s="159"/>
      <c r="L153" s="159"/>
      <c r="M153" s="159"/>
      <c r="N153" s="159"/>
      <c r="O153" s="159"/>
      <c r="P153" s="160"/>
      <c r="Q153" s="159"/>
      <c r="R153" s="161"/>
      <c r="S153" s="159"/>
    </row>
    <row r="154" spans="1:20" ht="15">
      <c r="A154" s="164"/>
      <c r="B154" s="172"/>
      <c r="C154" s="164"/>
      <c r="D154" s="164"/>
      <c r="E154" s="164"/>
      <c r="F154" s="164"/>
      <c r="G154" s="159"/>
      <c r="H154" s="159"/>
      <c r="I154" s="159"/>
      <c r="J154" s="159"/>
      <c r="K154" s="159"/>
      <c r="L154" s="159"/>
      <c r="M154" s="159"/>
      <c r="N154" s="159"/>
      <c r="O154" s="159"/>
      <c r="P154" s="160"/>
      <c r="Q154" s="159"/>
      <c r="R154" s="161"/>
      <c r="S154" s="159"/>
    </row>
    <row r="155" spans="1:20" ht="15" hidden="1" customHeight="1">
      <c r="A155" s="164"/>
      <c r="B155" s="172"/>
      <c r="C155" s="164"/>
      <c r="D155" s="174" t="s">
        <v>210</v>
      </c>
      <c r="E155" s="175"/>
      <c r="F155" s="176"/>
      <c r="G155" s="159"/>
      <c r="H155" s="177">
        <v>20</v>
      </c>
      <c r="I155" s="178"/>
      <c r="J155" s="177">
        <v>25</v>
      </c>
      <c r="K155" s="178"/>
      <c r="L155" s="177">
        <v>25</v>
      </c>
      <c r="M155" s="178"/>
      <c r="N155" s="177">
        <v>30</v>
      </c>
      <c r="O155" s="159"/>
      <c r="P155" s="160"/>
      <c r="Q155" s="159"/>
      <c r="R155" s="161"/>
      <c r="S155" s="159"/>
    </row>
    <row r="156" spans="1:20" ht="16.5" hidden="1" customHeight="1">
      <c r="D156" s="174"/>
      <c r="E156" s="159"/>
      <c r="F156" s="159"/>
      <c r="H156" s="179">
        <f>SUM(H145/F145)</f>
        <v>0.19603800981874506</v>
      </c>
      <c r="I156" s="180"/>
      <c r="J156" s="179">
        <f>SUM(J145/F145)</f>
        <v>0.25054830876574241</v>
      </c>
      <c r="K156" s="180"/>
      <c r="L156" s="179">
        <f>SUM(L145/F145)</f>
        <v>0.25003606448553833</v>
      </c>
      <c r="M156" s="180"/>
      <c r="N156" s="179">
        <f>SUM(N145/F145)</f>
        <v>0.303377616929974</v>
      </c>
    </row>
    <row r="157" spans="1:20" ht="15" hidden="1" customHeight="1">
      <c r="B157" s="182"/>
      <c r="D157" s="174"/>
      <c r="E157" s="159">
        <v>81445</v>
      </c>
      <c r="F157" s="183">
        <f>SUM(E157-F145)</f>
        <v>-1.8204445950686932E-8</v>
      </c>
      <c r="J157" s="184"/>
      <c r="L157" s="184"/>
      <c r="N157" s="184"/>
    </row>
    <row r="158" spans="1:20" ht="12.75" hidden="1" customHeight="1">
      <c r="D158" s="174"/>
      <c r="J158" s="184"/>
      <c r="L158" s="184"/>
      <c r="N158" s="184"/>
    </row>
    <row r="159" spans="1:20" ht="12.75" hidden="1" customHeight="1">
      <c r="D159" s="174"/>
      <c r="O159" s="185"/>
    </row>
    <row r="160" spans="1:20" ht="12.75" hidden="1" customHeight="1">
      <c r="D160" s="174"/>
      <c r="G160" s="186" t="s">
        <v>211</v>
      </c>
      <c r="H160" s="187" t="s">
        <v>212</v>
      </c>
      <c r="J160" s="187" t="s">
        <v>213</v>
      </c>
      <c r="M160" s="173" t="e">
        <f>SUM(J163/#REF!)</f>
        <v>#REF!</v>
      </c>
      <c r="O160" s="185"/>
      <c r="Q160" s="185"/>
    </row>
    <row r="161" spans="2:17" ht="12.75" hidden="1" customHeight="1">
      <c r="D161" s="174"/>
      <c r="G161" s="186"/>
      <c r="H161" s="187"/>
      <c r="J161" s="187"/>
      <c r="O161" s="185"/>
      <c r="Q161" s="185"/>
    </row>
    <row r="162" spans="2:17" ht="12.75" hidden="1" customHeight="1">
      <c r="B162" s="188"/>
      <c r="C162" s="188"/>
      <c r="D162" s="174"/>
      <c r="O162" s="188"/>
      <c r="Q162" s="185"/>
    </row>
    <row r="163" spans="2:17" ht="12.75" hidden="1" customHeight="1">
      <c r="B163" s="189"/>
      <c r="C163" s="190"/>
      <c r="D163" s="174"/>
      <c r="F163" s="184"/>
      <c r="G163" s="191">
        <f>SUM(G165+G167+G169+G171+G173+G175+G177)</f>
        <v>76033.000010000003</v>
      </c>
      <c r="H163" s="192">
        <f>SUM(F145)</f>
        <v>81445.000000018204</v>
      </c>
      <c r="I163" s="193"/>
      <c r="J163" s="194">
        <f>SUM(G163-H163)</f>
        <v>-5411.9999900182011</v>
      </c>
      <c r="N163" s="192">
        <f>SUM(N165:N177)</f>
        <v>71914.000010000003</v>
      </c>
      <c r="O163" s="195">
        <f>SUM(O165:O177)</f>
        <v>4119</v>
      </c>
      <c r="Q163" s="195">
        <f>SUM(Q165:Q177)</f>
        <v>76033.000010000003</v>
      </c>
    </row>
    <row r="164" spans="2:17" ht="12.75" hidden="1" customHeight="1">
      <c r="B164" s="189"/>
      <c r="C164" s="196"/>
      <c r="D164" s="174"/>
      <c r="I164" s="193"/>
      <c r="J164" s="197"/>
    </row>
    <row r="165" spans="2:17" ht="12.75" hidden="1" customHeight="1">
      <c r="B165" s="189"/>
      <c r="C165" s="190"/>
      <c r="D165" s="174"/>
      <c r="F165" s="198"/>
      <c r="G165" s="191">
        <f>SUM(Q165)</f>
        <v>57102.137900000002</v>
      </c>
      <c r="H165" s="199">
        <f>SUM(F74)</f>
        <v>57379.682100052749</v>
      </c>
      <c r="I165" s="193"/>
      <c r="J165" s="200">
        <f>SUM(G165-H165)</f>
        <v>-277.54420005274733</v>
      </c>
      <c r="L165" s="201">
        <f>SUM(H165/H163)</f>
        <v>0.70452062250647585</v>
      </c>
      <c r="N165" s="199">
        <v>54008.637900000002</v>
      </c>
      <c r="O165" s="202">
        <v>3093.5</v>
      </c>
      <c r="Q165" s="202">
        <f>SUM(N165:O165)</f>
        <v>57102.137900000002</v>
      </c>
    </row>
    <row r="166" spans="2:17" ht="12.75" hidden="1" customHeight="1">
      <c r="B166" s="189"/>
      <c r="C166" s="190"/>
      <c r="D166" s="174"/>
      <c r="F166" s="203"/>
      <c r="G166" s="184"/>
      <c r="I166" s="193"/>
      <c r="J166" s="204"/>
      <c r="L166" s="188"/>
      <c r="O166" s="184"/>
      <c r="Q166" s="184"/>
    </row>
    <row r="167" spans="2:17" ht="12.75" hidden="1" customHeight="1">
      <c r="B167" s="189"/>
      <c r="C167" s="190"/>
      <c r="D167" s="174"/>
      <c r="F167" s="198"/>
      <c r="G167" s="191">
        <f>SUM(Q167)</f>
        <v>5055.5840000000007</v>
      </c>
      <c r="H167" s="199" t="e">
        <f>SUM(#REF!)</f>
        <v>#REF!</v>
      </c>
      <c r="I167" s="193"/>
      <c r="J167" s="200" t="e">
        <f>SUM(G167-H167)</f>
        <v>#REF!</v>
      </c>
      <c r="L167" s="201" t="e">
        <f>SUM(H167/H163)</f>
        <v>#REF!</v>
      </c>
      <c r="N167" s="199">
        <v>4782.0840000000007</v>
      </c>
      <c r="O167" s="202">
        <v>273.5</v>
      </c>
      <c r="Q167" s="202">
        <f>SUM(N167:O167)</f>
        <v>5055.5840000000007</v>
      </c>
    </row>
    <row r="168" spans="2:17" ht="12.75" hidden="1" customHeight="1">
      <c r="B168" s="189"/>
      <c r="C168" s="196"/>
      <c r="D168" s="174"/>
      <c r="F168" s="203"/>
      <c r="G168" s="184"/>
      <c r="I168" s="193"/>
      <c r="J168" s="204"/>
      <c r="L168" s="205"/>
      <c r="O168" s="184"/>
      <c r="Q168" s="184"/>
    </row>
    <row r="169" spans="2:17" ht="12.75" hidden="1" customHeight="1">
      <c r="B169" s="189"/>
      <c r="C169" s="206"/>
      <c r="D169" s="174"/>
      <c r="F169" s="207"/>
      <c r="G169" s="208">
        <f>SUM(Q169)</f>
        <v>10536.85261</v>
      </c>
      <c r="H169" s="209" t="e">
        <f>SUM(#REF!+F117+F128)</f>
        <v>#REF!</v>
      </c>
      <c r="I169" s="193"/>
      <c r="J169" s="210" t="e">
        <f>SUM(G169-H169)</f>
        <v>#REF!</v>
      </c>
      <c r="L169" s="211" t="e">
        <f>SUM(H169/H163)</f>
        <v>#REF!</v>
      </c>
      <c r="N169" s="209">
        <v>9965.8526099999999</v>
      </c>
      <c r="O169" s="212">
        <v>571</v>
      </c>
      <c r="Q169" s="212">
        <f>SUM(N169:O173)</f>
        <v>10536.85261</v>
      </c>
    </row>
    <row r="170" spans="2:17" ht="12.75" hidden="1" customHeight="1">
      <c r="B170" s="189"/>
      <c r="C170" s="206"/>
      <c r="D170" s="174"/>
      <c r="F170" s="207"/>
      <c r="G170" s="213"/>
      <c r="H170" s="214"/>
      <c r="I170" s="193"/>
      <c r="J170" s="215"/>
      <c r="L170" s="211"/>
      <c r="N170" s="214"/>
      <c r="O170" s="216"/>
      <c r="Q170" s="216"/>
    </row>
    <row r="171" spans="2:17" ht="12.75" hidden="1" customHeight="1">
      <c r="B171" s="189"/>
      <c r="C171" s="206"/>
      <c r="D171" s="174"/>
      <c r="F171" s="207"/>
      <c r="G171" s="213"/>
      <c r="H171" s="214"/>
      <c r="I171" s="193"/>
      <c r="J171" s="215"/>
      <c r="L171" s="211"/>
      <c r="N171" s="214"/>
      <c r="O171" s="216"/>
      <c r="Q171" s="216"/>
    </row>
    <row r="172" spans="2:17" ht="12.75" hidden="1" customHeight="1">
      <c r="B172" s="189"/>
      <c r="C172" s="206"/>
      <c r="D172" s="174"/>
      <c r="F172" s="207"/>
      <c r="G172" s="213"/>
      <c r="H172" s="214"/>
      <c r="I172" s="193"/>
      <c r="J172" s="215"/>
      <c r="L172" s="211"/>
      <c r="N172" s="214"/>
      <c r="O172" s="216"/>
      <c r="Q172" s="216"/>
    </row>
    <row r="173" spans="2:17" ht="12.75" hidden="1" customHeight="1">
      <c r="B173" s="189"/>
      <c r="C173" s="206"/>
      <c r="D173" s="174"/>
      <c r="F173" s="207"/>
      <c r="G173" s="217"/>
      <c r="H173" s="218"/>
      <c r="I173" s="193"/>
      <c r="J173" s="219"/>
      <c r="L173" s="211"/>
      <c r="N173" s="218"/>
      <c r="O173" s="220"/>
      <c r="Q173" s="220"/>
    </row>
    <row r="174" spans="2:17" ht="12.75" hidden="1" customHeight="1">
      <c r="B174" s="189"/>
      <c r="C174" s="196"/>
      <c r="D174" s="174"/>
      <c r="F174" s="203"/>
      <c r="G174" s="184"/>
      <c r="I174" s="193"/>
      <c r="J174" s="221"/>
      <c r="L174" s="205"/>
      <c r="O174" s="184"/>
      <c r="Q174" s="184"/>
    </row>
    <row r="175" spans="2:17" ht="12.75" hidden="1" customHeight="1">
      <c r="B175" s="189"/>
      <c r="C175" s="206"/>
      <c r="D175" s="174"/>
      <c r="F175" s="198"/>
      <c r="G175" s="191">
        <f>SUM(Q175)</f>
        <v>2187.8429999999998</v>
      </c>
      <c r="H175" s="199" t="e">
        <f>SUM(#REF!)</f>
        <v>#REF!</v>
      </c>
      <c r="I175" s="193"/>
      <c r="J175" s="200" t="e">
        <f>SUM(G175-H175)</f>
        <v>#REF!</v>
      </c>
      <c r="L175" s="201" t="e">
        <f>SUM(H175/H163)</f>
        <v>#REF!</v>
      </c>
      <c r="N175" s="199">
        <v>2068.8429999999998</v>
      </c>
      <c r="O175" s="202">
        <v>119</v>
      </c>
      <c r="Q175" s="202">
        <f>SUM(N175:O175)</f>
        <v>2187.8429999999998</v>
      </c>
    </row>
    <row r="176" spans="2:17" ht="12.75" hidden="1" customHeight="1">
      <c r="B176" s="189"/>
      <c r="C176" s="222"/>
      <c r="D176" s="174"/>
      <c r="F176" s="223"/>
      <c r="G176" s="224"/>
      <c r="H176" s="225"/>
      <c r="I176" s="193"/>
      <c r="J176" s="221"/>
      <c r="L176" s="205"/>
      <c r="N176" s="225"/>
      <c r="O176" s="226"/>
      <c r="Q176" s="226"/>
    </row>
    <row r="177" spans="2:17" ht="12.75" hidden="1" customHeight="1">
      <c r="B177" s="189"/>
      <c r="C177" s="222"/>
      <c r="D177" s="174"/>
      <c r="F177" s="198"/>
      <c r="G177" s="191">
        <f>SUM(Q177)</f>
        <v>1150.5825</v>
      </c>
      <c r="H177" s="199">
        <f>SUM(F144)</f>
        <v>907.61099999999999</v>
      </c>
      <c r="I177" s="193"/>
      <c r="J177" s="200">
        <f>SUM(G177-H177)</f>
        <v>242.97149999999999</v>
      </c>
      <c r="L177" s="201">
        <f>SUM(H177/H163)</f>
        <v>1.114385167904472E-2</v>
      </c>
      <c r="N177" s="199">
        <v>1088.5825</v>
      </c>
      <c r="O177" s="202">
        <v>62</v>
      </c>
      <c r="Q177" s="202">
        <f>SUM(N177:O177)</f>
        <v>1150.5825</v>
      </c>
    </row>
    <row r="178" spans="2:17" ht="12.75" hidden="1" customHeight="1">
      <c r="B178" s="188"/>
      <c r="D178" s="174"/>
      <c r="J178" s="204"/>
    </row>
    <row r="179" spans="2:17" ht="12.75" hidden="1" customHeight="1">
      <c r="D179" s="174"/>
    </row>
    <row r="180" spans="2:17" ht="12.75" hidden="1" customHeight="1">
      <c r="D180" s="174"/>
    </row>
    <row r="181" spans="2:17" ht="12.75" hidden="1" customHeight="1">
      <c r="D181" s="174"/>
    </row>
    <row r="182" spans="2:17" ht="12.75" hidden="1" customHeight="1">
      <c r="D182" s="174"/>
    </row>
    <row r="183" spans="2:17" hidden="1">
      <c r="B183" s="182"/>
      <c r="D183" s="174"/>
    </row>
    <row r="184" spans="2:17" hidden="1">
      <c r="F184" s="227"/>
    </row>
    <row r="186" spans="2:17">
      <c r="E186" s="228"/>
      <c r="F186" s="182"/>
    </row>
    <row r="188" spans="2:17">
      <c r="E188" s="229"/>
      <c r="H188" s="182"/>
      <c r="J188" s="182"/>
      <c r="L188" s="182"/>
      <c r="N188" s="182"/>
    </row>
    <row r="192" spans="2:17">
      <c r="F192" s="227"/>
    </row>
  </sheetData>
  <sheetProtection insertRows="0" deleteRows="0"/>
  <mergeCells count="64">
    <mergeCell ref="C175:C177"/>
    <mergeCell ref="Q160:Q162"/>
    <mergeCell ref="C169:C173"/>
    <mergeCell ref="F169:F173"/>
    <mergeCell ref="G169:G173"/>
    <mergeCell ref="H169:H173"/>
    <mergeCell ref="J169:J173"/>
    <mergeCell ref="L169:L173"/>
    <mergeCell ref="N169:N173"/>
    <mergeCell ref="O169:O173"/>
    <mergeCell ref="Q169:Q173"/>
    <mergeCell ref="Q135:Q143"/>
    <mergeCell ref="R135:R143"/>
    <mergeCell ref="A144:E144"/>
    <mergeCell ref="A145:E145"/>
    <mergeCell ref="A147:T147"/>
    <mergeCell ref="D155:D183"/>
    <mergeCell ref="O159:O161"/>
    <mergeCell ref="G160:G161"/>
    <mergeCell ref="H160:H161"/>
    <mergeCell ref="J160:J161"/>
    <mergeCell ref="A128:E128"/>
    <mergeCell ref="A129:S129"/>
    <mergeCell ref="Q130:Q132"/>
    <mergeCell ref="R130:R132"/>
    <mergeCell ref="A133:E133"/>
    <mergeCell ref="A134:S134"/>
    <mergeCell ref="Q109:Q116"/>
    <mergeCell ref="R109:R116"/>
    <mergeCell ref="A117:E117"/>
    <mergeCell ref="A118:S118"/>
    <mergeCell ref="Q119:Q127"/>
    <mergeCell ref="R119:R127"/>
    <mergeCell ref="A96:E96"/>
    <mergeCell ref="A97:S97"/>
    <mergeCell ref="Q98:Q106"/>
    <mergeCell ref="R98:R104"/>
    <mergeCell ref="A107:E107"/>
    <mergeCell ref="A108:S108"/>
    <mergeCell ref="A6:S6"/>
    <mergeCell ref="Q7:Q73"/>
    <mergeCell ref="R7:R73"/>
    <mergeCell ref="A74:E74"/>
    <mergeCell ref="A75:S75"/>
    <mergeCell ref="Q76:Q95"/>
    <mergeCell ref="R76:R95"/>
    <mergeCell ref="R2:R4"/>
    <mergeCell ref="S2:S4"/>
    <mergeCell ref="E3:E4"/>
    <mergeCell ref="F3:F4"/>
    <mergeCell ref="G3:H3"/>
    <mergeCell ref="I3:J3"/>
    <mergeCell ref="K3:L3"/>
    <mergeCell ref="M3:N3"/>
    <mergeCell ref="A1:S1"/>
    <mergeCell ref="A2:A4"/>
    <mergeCell ref="B2:B4"/>
    <mergeCell ref="C2:C4"/>
    <mergeCell ref="D2:D4"/>
    <mergeCell ref="E2:F2"/>
    <mergeCell ref="G2:N2"/>
    <mergeCell ref="O2:O4"/>
    <mergeCell ref="P2:P4"/>
    <mergeCell ref="Q2:Q4"/>
  </mergeCells>
  <printOptions horizontalCentered="1"/>
  <pageMargins left="0.47244094488188981" right="0.27559055118110237" top="0.55118110236220474" bottom="0.59055118110236227" header="0.15748031496062992" footer="0.15748031496062992"/>
  <pageSetup paperSize="9" scale="53" firstPageNumber="67" fitToHeight="13" orientation="landscape" useFirstPageNumber="1" r:id="rId1"/>
  <headerFooter alignWithMargins="0">
    <oddFooter>&amp;L&amp;14&amp;P</oddFooter>
  </headerFooter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6. Пров.закупівель</vt:lpstr>
      <vt:lpstr>'6. Пров.закупівель'!Заголовки_для_друку</vt:lpstr>
      <vt:lpstr>'6. Пров.закупівель'!Область_друку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v.synytsia</dc:creator>
  <cp:lastModifiedBy>v.synytsia</cp:lastModifiedBy>
  <dcterms:created xsi:type="dcterms:W3CDTF">2019-04-09T11:46:57Z</dcterms:created>
  <dcterms:modified xsi:type="dcterms:W3CDTF">2019-04-09T11:47:31Z</dcterms:modified>
</cp:coreProperties>
</file>